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661" firstSheet="45" activeTab="54"/>
  </bookViews>
  <sheets>
    <sheet name="Jan'14B (2)" sheetId="50" r:id="rId1"/>
    <sheet name="13-14-A (2)" sheetId="51" r:id="rId2"/>
    <sheet name="DEC B" sheetId="4" r:id="rId3"/>
    <sheet name="DEC A" sheetId="1" r:id="rId4"/>
    <sheet name="NOV-B" sheetId="2" r:id="rId5"/>
    <sheet name="NOVA" sheetId="3" r:id="rId6"/>
    <sheet name="JAN'13-A" sheetId="6" r:id="rId7"/>
    <sheet name="JAN'13 B" sheetId="5" r:id="rId8"/>
    <sheet name="Overall sheet of jan'13" sheetId="7" r:id="rId9"/>
    <sheet name="FEB-A'13" sheetId="8" r:id="rId10"/>
    <sheet name="FEB'13-B" sheetId="9" r:id="rId11"/>
    <sheet name="Mar'13-A" sheetId="10" r:id="rId12"/>
    <sheet name="Mar'13-B" sheetId="11" r:id="rId13"/>
    <sheet name="OctB" sheetId="13" r:id="rId14"/>
    <sheet name="OctA" sheetId="14" r:id="rId15"/>
    <sheet name="SepB " sheetId="15" r:id="rId16"/>
    <sheet name="SepA" sheetId="16" r:id="rId17"/>
    <sheet name="Apr'13-A" sheetId="18" r:id="rId18"/>
    <sheet name="aPR'13 B" sheetId="19" r:id="rId19"/>
    <sheet name="Year 2012-13-A" sheetId="20" r:id="rId20"/>
    <sheet name="YEAR B 12-13" sheetId="21" r:id="rId21"/>
    <sheet name="May'13-A" sheetId="22" r:id="rId22"/>
    <sheet name="May'13-B" sheetId="23" r:id="rId23"/>
    <sheet name="June'13-A" sheetId="32" r:id="rId24"/>
    <sheet name="June'13-B" sheetId="31" r:id="rId25"/>
    <sheet name="jULY'13-A" sheetId="34" r:id="rId26"/>
    <sheet name="July'13-B" sheetId="33" r:id="rId27"/>
    <sheet name="Aug'13A" sheetId="36" r:id="rId28"/>
    <sheet name="AUG'13B" sheetId="35" r:id="rId29"/>
    <sheet name="sep'13-A" sheetId="38" r:id="rId30"/>
    <sheet name="Sep'13-B" sheetId="37" r:id="rId31"/>
    <sheet name="oCT'13-A" sheetId="40" r:id="rId32"/>
    <sheet name="Oct'13-b" sheetId="39" r:id="rId33"/>
    <sheet name="Nov'13-A" sheetId="42" r:id="rId34"/>
    <sheet name="Nov'13-B" sheetId="41" r:id="rId35"/>
    <sheet name="12-13 for 12 months-A" sheetId="24" r:id="rId36"/>
    <sheet name="Apr'12-A" sheetId="26" r:id="rId37"/>
    <sheet name="May'12-A" sheetId="27" r:id="rId38"/>
    <sheet name="June'12-A" sheetId="28" r:id="rId39"/>
    <sheet name="JULY'12-A" sheetId="29" r:id="rId40"/>
    <sheet name="AUG'12-A" sheetId="30" r:id="rId41"/>
    <sheet name="Dec'13-A" sheetId="43" r:id="rId42"/>
    <sheet name="Dec'13B" sheetId="44" r:id="rId43"/>
    <sheet name="Jan'14-A" sheetId="45" r:id="rId44"/>
    <sheet name="Jan'14B" sheetId="46" r:id="rId45"/>
    <sheet name="13-14-A" sheetId="47" r:id="rId46"/>
    <sheet name="13-14-B" sheetId="48" r:id="rId47"/>
    <sheet name="On road Status" sheetId="49" r:id="rId48"/>
    <sheet name="Feb'A14" sheetId="52" r:id="rId49"/>
    <sheet name="Feb'14B" sheetId="53" r:id="rId50"/>
    <sheet name="Apr'14A" sheetId="54" r:id="rId51"/>
    <sheet name="Apr'14 B" sheetId="55" r:id="rId52"/>
    <sheet name="Mar'14A" sheetId="56" r:id="rId53"/>
    <sheet name="Mar'14B" sheetId="57" r:id="rId54"/>
    <sheet name="May'14-A" sheetId="58" r:id="rId55"/>
    <sheet name="May'14-B" sheetId="59" r:id="rId56"/>
  </sheets>
  <definedNames>
    <definedName name="_xlnm.Print_Titles" localSheetId="8">'Overall sheet of jan''13'!$4:$4</definedName>
  </definedNames>
  <calcPr calcId="124519"/>
</workbook>
</file>

<file path=xl/calcChain.xml><?xml version="1.0" encoding="utf-8"?>
<calcChain xmlns="http://schemas.openxmlformats.org/spreadsheetml/2006/main">
  <c r="F17" i="58"/>
  <c r="H17" s="1"/>
  <c r="F16"/>
  <c r="H16" s="1"/>
  <c r="F15"/>
  <c r="F14"/>
  <c r="F13"/>
  <c r="H13" s="1"/>
  <c r="F12"/>
  <c r="F11"/>
  <c r="F10"/>
  <c r="F9"/>
  <c r="H9" s="1"/>
  <c r="F8"/>
  <c r="H8" s="1"/>
  <c r="F7"/>
  <c r="F6"/>
  <c r="F5"/>
  <c r="H12"/>
  <c r="H28" i="59"/>
  <c r="G28"/>
  <c r="F28"/>
  <c r="D28"/>
  <c r="C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6"/>
  <c r="H15"/>
  <c r="H14"/>
  <c r="E14"/>
  <c r="H13"/>
  <c r="E13"/>
  <c r="H12"/>
  <c r="E12"/>
  <c r="H11"/>
  <c r="E11"/>
  <c r="H10"/>
  <c r="E10"/>
  <c r="H9"/>
  <c r="E9"/>
  <c r="H8"/>
  <c r="H7"/>
  <c r="E7"/>
  <c r="H6"/>
  <c r="E6"/>
  <c r="H5"/>
  <c r="E5"/>
  <c r="E17" i="58"/>
  <c r="E16"/>
  <c r="H15"/>
  <c r="E15"/>
  <c r="H14"/>
  <c r="E14"/>
  <c r="E13"/>
  <c r="E12"/>
  <c r="H11"/>
  <c r="E11"/>
  <c r="H10"/>
  <c r="E10"/>
  <c r="E9"/>
  <c r="E8"/>
  <c r="H7"/>
  <c r="E7"/>
  <c r="H6"/>
  <c r="E6"/>
  <c r="H5"/>
  <c r="E5"/>
  <c r="D28" i="55"/>
  <c r="C28"/>
  <c r="H28"/>
  <c r="G28"/>
  <c r="H27" i="54"/>
  <c r="E27"/>
  <c r="C27"/>
  <c r="G27"/>
  <c r="F27"/>
  <c r="D17" i="55"/>
  <c r="C17"/>
  <c r="F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6"/>
  <c r="H15"/>
  <c r="H14"/>
  <c r="E14"/>
  <c r="H13"/>
  <c r="E13"/>
  <c r="H12"/>
  <c r="E12"/>
  <c r="H11"/>
  <c r="E11"/>
  <c r="H10"/>
  <c r="E10"/>
  <c r="H9"/>
  <c r="E9"/>
  <c r="H8"/>
  <c r="H7"/>
  <c r="E7"/>
  <c r="H6"/>
  <c r="E6"/>
  <c r="H5"/>
  <c r="E5"/>
  <c r="D27" i="54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H7"/>
  <c r="E7"/>
  <c r="H6"/>
  <c r="E6"/>
  <c r="E5"/>
  <c r="E28" i="59" l="1"/>
  <c r="E28" i="55"/>
  <c r="H5" i="54"/>
  <c r="F5" i="56" l="1"/>
  <c r="H5" s="1"/>
  <c r="F26"/>
  <c r="F25"/>
  <c r="F24"/>
  <c r="H24" s="1"/>
  <c r="F23"/>
  <c r="F22"/>
  <c r="F21"/>
  <c r="F20"/>
  <c r="H20" s="1"/>
  <c r="F19"/>
  <c r="H19" s="1"/>
  <c r="F18"/>
  <c r="F17"/>
  <c r="F16"/>
  <c r="H16" s="1"/>
  <c r="F15"/>
  <c r="H15" s="1"/>
  <c r="F14"/>
  <c r="F13"/>
  <c r="F12"/>
  <c r="H12" s="1"/>
  <c r="F11"/>
  <c r="F10"/>
  <c r="F9"/>
  <c r="F8"/>
  <c r="H8" s="1"/>
  <c r="F7"/>
  <c r="F6"/>
  <c r="G27" i="57"/>
  <c r="F27"/>
  <c r="D27"/>
  <c r="E27" s="1"/>
  <c r="C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H15"/>
  <c r="H14"/>
  <c r="E14"/>
  <c r="H13"/>
  <c r="E13"/>
  <c r="H12"/>
  <c r="E12"/>
  <c r="H11"/>
  <c r="E11"/>
  <c r="H10"/>
  <c r="E10"/>
  <c r="H9"/>
  <c r="E9"/>
  <c r="H8"/>
  <c r="H7"/>
  <c r="E7"/>
  <c r="H6"/>
  <c r="E6"/>
  <c r="H5"/>
  <c r="E5"/>
  <c r="G27" i="56"/>
  <c r="D27"/>
  <c r="E27" s="1"/>
  <c r="C27"/>
  <c r="H26"/>
  <c r="E26"/>
  <c r="H25"/>
  <c r="E25"/>
  <c r="E24"/>
  <c r="H23"/>
  <c r="E23"/>
  <c r="H22"/>
  <c r="E22"/>
  <c r="H21"/>
  <c r="E21"/>
  <c r="E20"/>
  <c r="E19"/>
  <c r="H18"/>
  <c r="E18"/>
  <c r="H17"/>
  <c r="E17"/>
  <c r="E16"/>
  <c r="E15"/>
  <c r="H14"/>
  <c r="E14"/>
  <c r="H13"/>
  <c r="E13"/>
  <c r="E12"/>
  <c r="H11"/>
  <c r="E11"/>
  <c r="H10"/>
  <c r="E10"/>
  <c r="F27"/>
  <c r="E9"/>
  <c r="E8"/>
  <c r="H7"/>
  <c r="E7"/>
  <c r="H6"/>
  <c r="E6"/>
  <c r="E5"/>
  <c r="F26" i="52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H5" s="1"/>
  <c r="H27" i="57" l="1"/>
  <c r="H27" i="56"/>
  <c r="H9"/>
  <c r="G27" i="53"/>
  <c r="H27" s="1"/>
  <c r="F27"/>
  <c r="D27"/>
  <c r="C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H15"/>
  <c r="H14"/>
  <c r="E14"/>
  <c r="H13"/>
  <c r="E13"/>
  <c r="H12"/>
  <c r="E12"/>
  <c r="H11"/>
  <c r="E11"/>
  <c r="H10"/>
  <c r="E10"/>
  <c r="H9"/>
  <c r="E9"/>
  <c r="H8"/>
  <c r="H7"/>
  <c r="E7"/>
  <c r="H6"/>
  <c r="E6"/>
  <c r="H5"/>
  <c r="E5"/>
  <c r="G27" i="52"/>
  <c r="D27"/>
  <c r="C27"/>
  <c r="E27" s="1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F27"/>
  <c r="H27" s="1"/>
  <c r="E9"/>
  <c r="H8"/>
  <c r="E8"/>
  <c r="H7"/>
  <c r="E7"/>
  <c r="H6"/>
  <c r="E6"/>
  <c r="E5"/>
  <c r="G30" i="51"/>
  <c r="F30"/>
  <c r="D30"/>
  <c r="C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G27" i="50"/>
  <c r="F27"/>
  <c r="H27" s="1"/>
  <c r="D27"/>
  <c r="E27" s="1"/>
  <c r="C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H15"/>
  <c r="H14"/>
  <c r="E14"/>
  <c r="H13"/>
  <c r="E13"/>
  <c r="H12"/>
  <c r="E12"/>
  <c r="H11"/>
  <c r="E11"/>
  <c r="H10"/>
  <c r="E10"/>
  <c r="H9"/>
  <c r="E9"/>
  <c r="H8"/>
  <c r="H7"/>
  <c r="E7"/>
  <c r="H6"/>
  <c r="E6"/>
  <c r="H5"/>
  <c r="E5"/>
  <c r="C27" i="49"/>
  <c r="E30" i="51" l="1"/>
  <c r="H30"/>
  <c r="E27" i="53"/>
  <c r="H9" i="52"/>
  <c r="M27" i="49"/>
  <c r="L27"/>
  <c r="K27"/>
  <c r="J27"/>
  <c r="I27"/>
  <c r="H27"/>
  <c r="G27"/>
  <c r="F27"/>
  <c r="E27"/>
  <c r="D27"/>
  <c r="F30" i="47" l="1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G30"/>
  <c r="E5" i="48"/>
  <c r="E29" i="47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D30"/>
  <c r="E30" s="1"/>
  <c r="C30"/>
  <c r="C27" i="48"/>
  <c r="D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F26" i="45"/>
  <c r="F25"/>
  <c r="H25" s="1"/>
  <c r="F24"/>
  <c r="H24" s="1"/>
  <c r="F23"/>
  <c r="F22"/>
  <c r="F21"/>
  <c r="H21" s="1"/>
  <c r="F20"/>
  <c r="H20" s="1"/>
  <c r="F19"/>
  <c r="F18"/>
  <c r="F17"/>
  <c r="H17" s="1"/>
  <c r="F16"/>
  <c r="H16" s="1"/>
  <c r="F15"/>
  <c r="F14"/>
  <c r="F13"/>
  <c r="F12"/>
  <c r="H12" s="1"/>
  <c r="F11"/>
  <c r="F10"/>
  <c r="F9"/>
  <c r="H9" s="1"/>
  <c r="F8"/>
  <c r="H8" s="1"/>
  <c r="F7"/>
  <c r="F6"/>
  <c r="F5"/>
  <c r="G27" i="46"/>
  <c r="H27" s="1"/>
  <c r="F27"/>
  <c r="D27"/>
  <c r="C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H15"/>
  <c r="H14"/>
  <c r="E14"/>
  <c r="H13"/>
  <c r="E13"/>
  <c r="H12"/>
  <c r="E12"/>
  <c r="H11"/>
  <c r="E11"/>
  <c r="H10"/>
  <c r="E10"/>
  <c r="H9"/>
  <c r="E9"/>
  <c r="H8"/>
  <c r="H7"/>
  <c r="E7"/>
  <c r="H6"/>
  <c r="E6"/>
  <c r="H5"/>
  <c r="E5"/>
  <c r="G27" i="45"/>
  <c r="D27"/>
  <c r="C27"/>
  <c r="H26"/>
  <c r="E26"/>
  <c r="E25"/>
  <c r="E24"/>
  <c r="H23"/>
  <c r="E23"/>
  <c r="H22"/>
  <c r="E22"/>
  <c r="E21"/>
  <c r="E20"/>
  <c r="H19"/>
  <c r="E19"/>
  <c r="H18"/>
  <c r="E18"/>
  <c r="E17"/>
  <c r="E16"/>
  <c r="H15"/>
  <c r="E15"/>
  <c r="H14"/>
  <c r="E14"/>
  <c r="H13"/>
  <c r="E13"/>
  <c r="E12"/>
  <c r="H11"/>
  <c r="E11"/>
  <c r="H10"/>
  <c r="E10"/>
  <c r="E9"/>
  <c r="E8"/>
  <c r="H7"/>
  <c r="E7"/>
  <c r="H6"/>
  <c r="E6"/>
  <c r="E5"/>
  <c r="F26" i="43"/>
  <c r="H26" s="1"/>
  <c r="F25"/>
  <c r="H25" s="1"/>
  <c r="F24"/>
  <c r="F23"/>
  <c r="H23" s="1"/>
  <c r="F22"/>
  <c r="F21"/>
  <c r="H21" s="1"/>
  <c r="F20"/>
  <c r="F19"/>
  <c r="H19" s="1"/>
  <c r="F18"/>
  <c r="H18" s="1"/>
  <c r="F17"/>
  <c r="H17" s="1"/>
  <c r="F16"/>
  <c r="F15"/>
  <c r="H15" s="1"/>
  <c r="F14"/>
  <c r="F13"/>
  <c r="H13" s="1"/>
  <c r="F12"/>
  <c r="F11"/>
  <c r="H11" s="1"/>
  <c r="F10"/>
  <c r="H10" s="1"/>
  <c r="F9"/>
  <c r="H9" s="1"/>
  <c r="F8"/>
  <c r="F7"/>
  <c r="H7" s="1"/>
  <c r="F6"/>
  <c r="F5"/>
  <c r="G27" i="44"/>
  <c r="H27" s="1"/>
  <c r="F27"/>
  <c r="D27"/>
  <c r="C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H15"/>
  <c r="H14"/>
  <c r="E14"/>
  <c r="H13"/>
  <c r="E13"/>
  <c r="H12"/>
  <c r="E12"/>
  <c r="H11"/>
  <c r="E11"/>
  <c r="H10"/>
  <c r="E10"/>
  <c r="H9"/>
  <c r="E9"/>
  <c r="H8"/>
  <c r="H7"/>
  <c r="E7"/>
  <c r="H6"/>
  <c r="E6"/>
  <c r="H5"/>
  <c r="E5"/>
  <c r="G27" i="43"/>
  <c r="D27"/>
  <c r="C27"/>
  <c r="E26"/>
  <c r="E25"/>
  <c r="H24"/>
  <c r="E24"/>
  <c r="E23"/>
  <c r="H22"/>
  <c r="E22"/>
  <c r="E21"/>
  <c r="H20"/>
  <c r="E20"/>
  <c r="E19"/>
  <c r="E18"/>
  <c r="E17"/>
  <c r="H16"/>
  <c r="E16"/>
  <c r="E15"/>
  <c r="H14"/>
  <c r="E14"/>
  <c r="E13"/>
  <c r="H12"/>
  <c r="E12"/>
  <c r="E11"/>
  <c r="E10"/>
  <c r="E9"/>
  <c r="H8"/>
  <c r="E8"/>
  <c r="E7"/>
  <c r="H6"/>
  <c r="E6"/>
  <c r="E5"/>
  <c r="C27" i="42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E27" i="43" l="1"/>
  <c r="F30" i="40"/>
  <c r="F27" i="45"/>
  <c r="E27" i="44"/>
  <c r="E27" i="45"/>
  <c r="E27" i="46"/>
  <c r="H30" i="47"/>
  <c r="E27" i="48"/>
  <c r="H27" i="45"/>
  <c r="F27" i="43"/>
  <c r="H27" s="1"/>
  <c r="H5"/>
  <c r="G27" i="41"/>
  <c r="F27"/>
  <c r="D27"/>
  <c r="C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H15"/>
  <c r="H14"/>
  <c r="E14"/>
  <c r="H13"/>
  <c r="E13"/>
  <c r="H12"/>
  <c r="E12"/>
  <c r="H11"/>
  <c r="E11"/>
  <c r="H10"/>
  <c r="E10"/>
  <c r="H9"/>
  <c r="E9"/>
  <c r="H8"/>
  <c r="H7"/>
  <c r="E7"/>
  <c r="H6"/>
  <c r="E6"/>
  <c r="H5"/>
  <c r="E5"/>
  <c r="G27" i="42"/>
  <c r="H27" s="1"/>
  <c r="D27"/>
  <c r="E30" i="40" s="1"/>
  <c r="H26" i="42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H7"/>
  <c r="E7"/>
  <c r="H6"/>
  <c r="E6"/>
  <c r="H5"/>
  <c r="F27"/>
  <c r="E5"/>
  <c r="C27" i="6"/>
  <c r="D27" i="26"/>
  <c r="E27" i="42" l="1"/>
  <c r="E27" i="41"/>
  <c r="H27"/>
  <c r="G27" i="40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27" l="1"/>
  <c r="H27" s="1"/>
  <c r="G27" i="39" l="1"/>
  <c r="F27"/>
  <c r="D27"/>
  <c r="C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H15"/>
  <c r="H14"/>
  <c r="E14"/>
  <c r="H13"/>
  <c r="E13"/>
  <c r="H12"/>
  <c r="E12"/>
  <c r="H11"/>
  <c r="E11"/>
  <c r="H10"/>
  <c r="E10"/>
  <c r="H9"/>
  <c r="E9"/>
  <c r="H8"/>
  <c r="H7"/>
  <c r="E7"/>
  <c r="H6"/>
  <c r="E6"/>
  <c r="H5"/>
  <c r="E5"/>
  <c r="E27" i="40"/>
  <c r="D27"/>
  <c r="D30" s="1"/>
  <c r="G30" s="1"/>
  <c r="C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H7"/>
  <c r="E7"/>
  <c r="H6"/>
  <c r="E6"/>
  <c r="H5"/>
  <c r="E5"/>
  <c r="F27" i="37"/>
  <c r="G27"/>
  <c r="H27" s="1"/>
  <c r="H27" i="39" l="1"/>
  <c r="E27"/>
  <c r="F26" i="38"/>
  <c r="F25"/>
  <c r="H25" s="1"/>
  <c r="F24"/>
  <c r="H24" s="1"/>
  <c r="F23"/>
  <c r="H23" s="1"/>
  <c r="F22"/>
  <c r="H22" s="1"/>
  <c r="F21"/>
  <c r="H21" s="1"/>
  <c r="F20"/>
  <c r="H20" s="1"/>
  <c r="F19"/>
  <c r="F18"/>
  <c r="H18" s="1"/>
  <c r="F17"/>
  <c r="F16"/>
  <c r="H16" s="1"/>
  <c r="F15"/>
  <c r="H15" s="1"/>
  <c r="F14"/>
  <c r="H14" s="1"/>
  <c r="F13"/>
  <c r="H13" s="1"/>
  <c r="F12"/>
  <c r="H12" s="1"/>
  <c r="F11"/>
  <c r="H11" s="1"/>
  <c r="F10"/>
  <c r="H10" s="1"/>
  <c r="F9"/>
  <c r="F8"/>
  <c r="H8" s="1"/>
  <c r="F7"/>
  <c r="F6"/>
  <c r="H6" s="1"/>
  <c r="F5"/>
  <c r="D27" i="37"/>
  <c r="C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H15"/>
  <c r="H14"/>
  <c r="E14"/>
  <c r="H13"/>
  <c r="E13"/>
  <c r="H12"/>
  <c r="E12"/>
  <c r="H11"/>
  <c r="E11"/>
  <c r="H10"/>
  <c r="E10"/>
  <c r="H9"/>
  <c r="E9"/>
  <c r="H8"/>
  <c r="H7"/>
  <c r="E7"/>
  <c r="H6"/>
  <c r="E6"/>
  <c r="H5"/>
  <c r="E5"/>
  <c r="G27" i="38"/>
  <c r="D27"/>
  <c r="C27"/>
  <c r="H26"/>
  <c r="E26"/>
  <c r="E25"/>
  <c r="E24"/>
  <c r="E23"/>
  <c r="E22"/>
  <c r="E21"/>
  <c r="E20"/>
  <c r="H19"/>
  <c r="E19"/>
  <c r="E18"/>
  <c r="H17"/>
  <c r="E17"/>
  <c r="E16"/>
  <c r="E15"/>
  <c r="E14"/>
  <c r="E13"/>
  <c r="E12"/>
  <c r="E11"/>
  <c r="E10"/>
  <c r="H9"/>
  <c r="E9"/>
  <c r="E8"/>
  <c r="H7"/>
  <c r="E7"/>
  <c r="E6"/>
  <c r="H5"/>
  <c r="E5"/>
  <c r="F26" i="3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E27" i="38" l="1"/>
  <c r="E27" i="37"/>
  <c r="F27" i="38"/>
  <c r="H27" s="1"/>
  <c r="G27" i="35"/>
  <c r="F27"/>
  <c r="D27"/>
  <c r="C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H15"/>
  <c r="H14"/>
  <c r="E14"/>
  <c r="H13"/>
  <c r="E13"/>
  <c r="H12"/>
  <c r="E12"/>
  <c r="H11"/>
  <c r="E11"/>
  <c r="H10"/>
  <c r="E10"/>
  <c r="H9"/>
  <c r="E9"/>
  <c r="H8"/>
  <c r="H7"/>
  <c r="E7"/>
  <c r="H6"/>
  <c r="E6"/>
  <c r="H5"/>
  <c r="E5"/>
  <c r="G27" i="36"/>
  <c r="D27"/>
  <c r="C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H7"/>
  <c r="E7"/>
  <c r="H6"/>
  <c r="E6"/>
  <c r="H5"/>
  <c r="F27"/>
  <c r="H27" s="1"/>
  <c r="E5"/>
  <c r="F5" i="34"/>
  <c r="E27" i="36" l="1"/>
  <c r="H27" i="35"/>
  <c r="E27"/>
  <c r="F26" i="34"/>
  <c r="H26" s="1"/>
  <c r="F25"/>
  <c r="H25" s="1"/>
  <c r="F24"/>
  <c r="H24" s="1"/>
  <c r="F23"/>
  <c r="H23" s="1"/>
  <c r="F22"/>
  <c r="H22" s="1"/>
  <c r="F21"/>
  <c r="H21" s="1"/>
  <c r="F20"/>
  <c r="F19"/>
  <c r="H19" s="1"/>
  <c r="F18"/>
  <c r="H18" s="1"/>
  <c r="F17"/>
  <c r="H17" s="1"/>
  <c r="F16"/>
  <c r="H16" s="1"/>
  <c r="F15"/>
  <c r="F14"/>
  <c r="H14" s="1"/>
  <c r="F13"/>
  <c r="H13" s="1"/>
  <c r="F12"/>
  <c r="H12" s="1"/>
  <c r="F11"/>
  <c r="H11" s="1"/>
  <c r="F10"/>
  <c r="F9"/>
  <c r="H9" s="1"/>
  <c r="F8"/>
  <c r="H8" s="1"/>
  <c r="F7"/>
  <c r="H7" s="1"/>
  <c r="F6"/>
  <c r="H6" s="1"/>
  <c r="H15"/>
  <c r="G27" i="33"/>
  <c r="F27"/>
  <c r="D27"/>
  <c r="C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H7"/>
  <c r="E7"/>
  <c r="H6"/>
  <c r="E6"/>
  <c r="H5"/>
  <c r="E5"/>
  <c r="G27" i="34"/>
  <c r="D27"/>
  <c r="C27"/>
  <c r="E26"/>
  <c r="E25"/>
  <c r="E24"/>
  <c r="E23"/>
  <c r="E22"/>
  <c r="E21"/>
  <c r="H20"/>
  <c r="E20"/>
  <c r="E19"/>
  <c r="E18"/>
  <c r="E17"/>
  <c r="E16"/>
  <c r="E15"/>
  <c r="E14"/>
  <c r="E13"/>
  <c r="E12"/>
  <c r="E11"/>
  <c r="H10"/>
  <c r="E10"/>
  <c r="E9"/>
  <c r="E8"/>
  <c r="E7"/>
  <c r="E6"/>
  <c r="H5"/>
  <c r="E5"/>
  <c r="G27" i="31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F27"/>
  <c r="H27" l="1"/>
  <c r="F27" i="34"/>
  <c r="H27" s="1"/>
  <c r="E27"/>
  <c r="H27" i="33"/>
  <c r="E27"/>
  <c r="G27" i="32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F16"/>
  <c r="H16" s="1"/>
  <c r="F15"/>
  <c r="H15" s="1"/>
  <c r="F14"/>
  <c r="H14" s="1"/>
  <c r="F13"/>
  <c r="H13" s="1"/>
  <c r="F12"/>
  <c r="H12" s="1"/>
  <c r="F11"/>
  <c r="H11" s="1"/>
  <c r="F10"/>
  <c r="H10" s="1"/>
  <c r="F9"/>
  <c r="H9" s="1"/>
  <c r="F8"/>
  <c r="H8" s="1"/>
  <c r="F7"/>
  <c r="H7" s="1"/>
  <c r="F6"/>
  <c r="H6" s="1"/>
  <c r="F5"/>
  <c r="D27" i="31"/>
  <c r="C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27" i="32"/>
  <c r="C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26" i="24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27" i="29"/>
  <c r="C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27" i="30"/>
  <c r="C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27" i="28"/>
  <c r="C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27" i="27"/>
  <c r="C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C27" i="26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27" i="27" l="1"/>
  <c r="E27" i="28"/>
  <c r="F27" i="32"/>
  <c r="H27" s="1"/>
  <c r="E27" i="26"/>
  <c r="E27" i="32"/>
  <c r="H5"/>
  <c r="E27" i="30"/>
  <c r="E27" i="29"/>
  <c r="E27" i="31"/>
  <c r="C26" i="24"/>
  <c r="C25"/>
  <c r="C24"/>
  <c r="E24" s="1"/>
  <c r="C23"/>
  <c r="E23" s="1"/>
  <c r="C22"/>
  <c r="C21"/>
  <c r="C20"/>
  <c r="E20" s="1"/>
  <c r="C19"/>
  <c r="E19" s="1"/>
  <c r="C18"/>
  <c r="C17"/>
  <c r="C16"/>
  <c r="E16" s="1"/>
  <c r="C15"/>
  <c r="E15" s="1"/>
  <c r="C14"/>
  <c r="C13"/>
  <c r="C12"/>
  <c r="E12" s="1"/>
  <c r="C11"/>
  <c r="E11" s="1"/>
  <c r="C10"/>
  <c r="C9"/>
  <c r="C8"/>
  <c r="E8" s="1"/>
  <c r="C7"/>
  <c r="E7" s="1"/>
  <c r="C6"/>
  <c r="C5"/>
  <c r="E26"/>
  <c r="E25"/>
  <c r="E22"/>
  <c r="E21"/>
  <c r="E18"/>
  <c r="E17"/>
  <c r="E14"/>
  <c r="E13"/>
  <c r="E10"/>
  <c r="E9"/>
  <c r="E6"/>
  <c r="E5"/>
  <c r="D27"/>
  <c r="C5" i="20"/>
  <c r="C6"/>
  <c r="C7"/>
  <c r="C8"/>
  <c r="D5"/>
  <c r="C27" i="24" l="1"/>
  <c r="E27" s="1"/>
  <c r="E5" i="20"/>
  <c r="D27" i="23"/>
  <c r="C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27" i="22"/>
  <c r="C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26" i="21"/>
  <c r="D25"/>
  <c r="E25" s="1"/>
  <c r="D24"/>
  <c r="E24" s="1"/>
  <c r="D23"/>
  <c r="D22"/>
  <c r="E22" s="1"/>
  <c r="D21"/>
  <c r="E21" s="1"/>
  <c r="D20"/>
  <c r="E20" s="1"/>
  <c r="D19"/>
  <c r="E19" s="1"/>
  <c r="D18"/>
  <c r="D17"/>
  <c r="E17" s="1"/>
  <c r="D16"/>
  <c r="E16" s="1"/>
  <c r="D15"/>
  <c r="E15" s="1"/>
  <c r="D14"/>
  <c r="E14" s="1"/>
  <c r="D13"/>
  <c r="E13" s="1"/>
  <c r="D12"/>
  <c r="E12" s="1"/>
  <c r="D11"/>
  <c r="D10"/>
  <c r="D9"/>
  <c r="E9" s="1"/>
  <c r="D8"/>
  <c r="E8" s="1"/>
  <c r="D7"/>
  <c r="D6"/>
  <c r="E6" s="1"/>
  <c r="D5"/>
  <c r="E5" s="1"/>
  <c r="D6" i="20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D26"/>
  <c r="D25"/>
  <c r="D24"/>
  <c r="D23"/>
  <c r="D22"/>
  <c r="D21"/>
  <c r="D20"/>
  <c r="D19"/>
  <c r="D18"/>
  <c r="D17"/>
  <c r="D16"/>
  <c r="E16" s="1"/>
  <c r="D15"/>
  <c r="D14"/>
  <c r="D13"/>
  <c r="D12"/>
  <c r="E12" s="1"/>
  <c r="D11"/>
  <c r="D10"/>
  <c r="D9"/>
  <c r="D8"/>
  <c r="E8" s="1"/>
  <c r="D7"/>
  <c r="E7" s="1"/>
  <c r="C27" i="21"/>
  <c r="E26"/>
  <c r="E23"/>
  <c r="E18"/>
  <c r="E11"/>
  <c r="E10"/>
  <c r="E23" i="20"/>
  <c r="E22"/>
  <c r="E10"/>
  <c r="E14" l="1"/>
  <c r="E18"/>
  <c r="E26"/>
  <c r="E19"/>
  <c r="D27"/>
  <c r="E11"/>
  <c r="E15"/>
  <c r="E6"/>
  <c r="D27" i="21"/>
  <c r="E27" s="1"/>
  <c r="E7"/>
  <c r="E27" i="22"/>
  <c r="E27" i="23"/>
  <c r="E9" i="20"/>
  <c r="E13"/>
  <c r="E21"/>
  <c r="E25"/>
  <c r="E20"/>
  <c r="E24"/>
  <c r="C27"/>
  <c r="E17"/>
  <c r="E27" l="1"/>
  <c r="E7" i="19"/>
  <c r="E6"/>
  <c r="E5"/>
  <c r="D27"/>
  <c r="C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D27" i="18"/>
  <c r="C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27" i="19" l="1"/>
  <c r="E27" i="18"/>
  <c r="D27" i="16" l="1"/>
  <c r="C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27" i="15"/>
  <c r="C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27" i="14"/>
  <c r="C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27" i="13"/>
  <c r="C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5" i="11"/>
  <c r="D27"/>
  <c r="C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D27" i="10"/>
  <c r="C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25" i="8"/>
  <c r="E5" i="9"/>
  <c r="D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C27"/>
  <c r="E5" i="8"/>
  <c r="C5" i="5"/>
  <c r="C6"/>
  <c r="C7"/>
  <c r="E7" s="1"/>
  <c r="C8"/>
  <c r="C9"/>
  <c r="C10"/>
  <c r="E10" s="1"/>
  <c r="C11"/>
  <c r="E11" s="1"/>
  <c r="C12"/>
  <c r="C13"/>
  <c r="C14"/>
  <c r="E14" s="1"/>
  <c r="C15"/>
  <c r="E15" s="1"/>
  <c r="C16"/>
  <c r="C17"/>
  <c r="C18"/>
  <c r="E18" s="1"/>
  <c r="C19"/>
  <c r="E19" s="1"/>
  <c r="C20"/>
  <c r="C21"/>
  <c r="C22"/>
  <c r="E22" s="1"/>
  <c r="C23"/>
  <c r="E23" s="1"/>
  <c r="C24"/>
  <c r="E24" s="1"/>
  <c r="C25"/>
  <c r="C26"/>
  <c r="E26" s="1"/>
  <c r="D27" i="8"/>
  <c r="C27"/>
  <c r="E26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J27" i="7"/>
  <c r="G27"/>
  <c r="D27"/>
  <c r="C27"/>
  <c r="K27" s="1"/>
  <c r="L27" s="1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K5"/>
  <c r="L5" s="1"/>
  <c r="K26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K6"/>
  <c r="L6" s="1"/>
  <c r="E20" i="5"/>
  <c r="E16"/>
  <c r="E12"/>
  <c r="E9"/>
  <c r="E8"/>
  <c r="E5"/>
  <c r="E5" i="6"/>
  <c r="E24"/>
  <c r="E20"/>
  <c r="E16"/>
  <c r="E12"/>
  <c r="E8"/>
  <c r="D27"/>
  <c r="E26"/>
  <c r="E25"/>
  <c r="E23"/>
  <c r="E22"/>
  <c r="E21"/>
  <c r="E19"/>
  <c r="E18"/>
  <c r="E17"/>
  <c r="E15"/>
  <c r="E14"/>
  <c r="E13"/>
  <c r="E11"/>
  <c r="E10"/>
  <c r="E9"/>
  <c r="E7"/>
  <c r="E6"/>
  <c r="D27" i="5"/>
  <c r="E25"/>
  <c r="E21"/>
  <c r="E17"/>
  <c r="E13"/>
  <c r="D27" i="2"/>
  <c r="C23"/>
  <c r="E23" s="1"/>
  <c r="C19"/>
  <c r="E19" s="1"/>
  <c r="C15"/>
  <c r="C11"/>
  <c r="E11" s="1"/>
  <c r="C7"/>
  <c r="E7" s="1"/>
  <c r="D27" i="3"/>
  <c r="C26" i="2"/>
  <c r="C25"/>
  <c r="C24"/>
  <c r="C22"/>
  <c r="E22" s="1"/>
  <c r="C21"/>
  <c r="E21" s="1"/>
  <c r="C20"/>
  <c r="C18"/>
  <c r="E18" s="1"/>
  <c r="C17"/>
  <c r="E17" s="1"/>
  <c r="C16"/>
  <c r="E16" s="1"/>
  <c r="C14"/>
  <c r="E14" s="1"/>
  <c r="C13"/>
  <c r="C12"/>
  <c r="E12" s="1"/>
  <c r="C10"/>
  <c r="E10" s="1"/>
  <c r="C9"/>
  <c r="C8"/>
  <c r="C6"/>
  <c r="E6" s="1"/>
  <c r="C5"/>
  <c r="C27" i="3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26" i="2"/>
  <c r="D27" i="4"/>
  <c r="C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27" i="1"/>
  <c r="C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C27" i="5" l="1"/>
  <c r="E27" s="1"/>
  <c r="E6"/>
  <c r="E27" i="7"/>
  <c r="E27" i="10"/>
  <c r="E27" i="14"/>
  <c r="E27" i="16"/>
  <c r="E27" i="8"/>
  <c r="E27" i="15"/>
  <c r="E27" i="13"/>
  <c r="H27" i="7"/>
  <c r="E27" i="11"/>
  <c r="E27" i="9"/>
  <c r="E27" i="4"/>
  <c r="E27" i="3"/>
  <c r="E27" i="6"/>
  <c r="E9" i="2"/>
  <c r="E20"/>
  <c r="E25"/>
  <c r="E8"/>
  <c r="E13"/>
  <c r="E24"/>
  <c r="E15"/>
  <c r="C27"/>
  <c r="E27" s="1"/>
  <c r="E5"/>
  <c r="E27" i="1"/>
</calcChain>
</file>

<file path=xl/sharedStrings.xml><?xml version="1.0" encoding="utf-8"?>
<sst xmlns="http://schemas.openxmlformats.org/spreadsheetml/2006/main" count="1823" uniqueCount="146">
  <si>
    <t>Vizianagaram</t>
  </si>
  <si>
    <t>Krishna</t>
  </si>
  <si>
    <t>Guntur</t>
  </si>
  <si>
    <t>Prakasam</t>
  </si>
  <si>
    <t>Nellore</t>
  </si>
  <si>
    <t>Kadapa</t>
  </si>
  <si>
    <t>Anantapur</t>
  </si>
  <si>
    <t>Kurnool</t>
  </si>
  <si>
    <t>Mahabubnagar</t>
  </si>
  <si>
    <t>Rangareddy</t>
  </si>
  <si>
    <t>Medak</t>
  </si>
  <si>
    <t>Nizamabad</t>
  </si>
  <si>
    <t>Adilabad</t>
  </si>
  <si>
    <t>Warangal</t>
  </si>
  <si>
    <t>khammam</t>
  </si>
  <si>
    <t>Nalgonda</t>
  </si>
  <si>
    <t>Total</t>
  </si>
  <si>
    <t>PERFORMECE REPORT FOR THE MONTH OF DECEMBER 2012</t>
  </si>
  <si>
    <t xml:space="preserve">Number of clinics  conducted during Month  </t>
  </si>
  <si>
    <t xml:space="preserve">S.No </t>
  </si>
  <si>
    <t>Name of the District</t>
  </si>
  <si>
    <t>Srikakulam</t>
  </si>
  <si>
    <t>Vishakapatnam</t>
  </si>
  <si>
    <t>East Godavari</t>
  </si>
  <si>
    <t>West Godavari</t>
  </si>
  <si>
    <t>Karimnagar</t>
  </si>
  <si>
    <t xml:space="preserve">Number of clinics  to be conducted per  Month  </t>
  </si>
  <si>
    <t xml:space="preserve">Number of clinics  conducted During month </t>
  </si>
  <si>
    <t xml:space="preserve">INDICATOR A : PERCENTAGE OF CLINICS CONDUCTED </t>
  </si>
  <si>
    <t>PERFORMECE REPORT FOR THE MONTH OF NOVEMBER 2012</t>
  </si>
  <si>
    <t xml:space="preserve">104- FIXED DAY HEALTH SERVICES </t>
  </si>
  <si>
    <t>% of clinics connducted During Month</t>
  </si>
  <si>
    <t xml:space="preserve">Number of clinics  conducted with Mos during the month </t>
  </si>
  <si>
    <t xml:space="preserve">% of clinics connducted with MOs during month </t>
  </si>
  <si>
    <t>% of clinics connducted during the month</t>
  </si>
  <si>
    <t>% of clinics connducted with MOs during the month</t>
  </si>
  <si>
    <t>Chittoor</t>
  </si>
  <si>
    <t xml:space="preserve">INDICATOR B : PERCENTAGE OF CLINICS CONDUCTED WITH 
MEDICAL OFFICERS  </t>
  </si>
  <si>
    <t>PERFORMECE REPORT FOR THE MONTH OF JANUARY 2013</t>
  </si>
  <si>
    <t>clinics  conducted  November12</t>
  </si>
  <si>
    <t>Clinics conducted in Dec'12</t>
  </si>
  <si>
    <t xml:space="preserve">% of clinics connducted </t>
  </si>
  <si>
    <t xml:space="preserve">% of clinics conducted </t>
  </si>
  <si>
    <t>% of clinics connducted with MOs November'12</t>
  </si>
  <si>
    <t>% of clinics connducted with MOs December'12</t>
  </si>
  <si>
    <t>% of clinics connducted with MOs January'13</t>
  </si>
  <si>
    <t xml:space="preserve"> clinics  conducted in January'13</t>
  </si>
  <si>
    <t>INDICATOR  : PERCENTAGE OF CLINICS CONDUCTED AND CONDUCTED WITH MOs</t>
  </si>
  <si>
    <t>PERFORMECE REPORT FOR THE MONTH OF FEBRUARY 2013</t>
  </si>
  <si>
    <t>PERFORMECE REPORT FOR THE MONTH OF MARCH 2013</t>
  </si>
  <si>
    <t>% of clinics conducted with MOs during the month</t>
  </si>
  <si>
    <t>PERFORMECE REPORT FOR THE MONTH OF OCTOBER 2012</t>
  </si>
  <si>
    <t>PERFORMECE REPORT FOR THE MONTH OF OCTOPBER 2012</t>
  </si>
  <si>
    <t>PERFORMECE REPORT FOR THE MONTH OF SEPTEMBER 2012</t>
  </si>
  <si>
    <t>PERFORMECE REPORT FOR THE MONTH OF APRIL 2013</t>
  </si>
  <si>
    <t>PERFORMECE REPORT FOR THE MONTHS NOVEMBER'2012  TO  JANUARY 2013</t>
  </si>
  <si>
    <t>Number of clinics  conducted for the year 2012-13</t>
  </si>
  <si>
    <t>PERFORMECE REPORT FOR THE YEAR 2012-13</t>
  </si>
  <si>
    <t>PERFORMANCE REPORT FOR THE YEAR 2012-13</t>
  </si>
  <si>
    <t>Khammam</t>
  </si>
  <si>
    <t>PERFORMECE REPORT FOR THE MONTH OF MAY 2013</t>
  </si>
  <si>
    <t>PERFORMECE REPORT FOR THE MONTH OF APRIL 2012</t>
  </si>
  <si>
    <t>PERFORMECE REPORT FOR THE MONTH OF MAY 2012</t>
  </si>
  <si>
    <t xml:space="preserve">% of achievement during the month </t>
  </si>
  <si>
    <t xml:space="preserve">Number of clinics conducted with Mos upto June'13 month </t>
  </si>
  <si>
    <t>Number of clinics  to be conducted upto June'13</t>
  </si>
  <si>
    <t xml:space="preserve">Number of clinics conducted  upto June'13 month </t>
  </si>
  <si>
    <t>Number of clinics   conducted upto June'13</t>
  </si>
  <si>
    <t xml:space="preserve">INDICATOR B : PERCENTAGE OF CLINICS CONDUCTED WITH MEDICAL OFFICERS  </t>
  </si>
  <si>
    <t>PERFORMECE REPORT  FOR THE MONTH OF JUNE 2013</t>
  </si>
  <si>
    <t>PERFORMECE REPORT FOR THE MONTH OF JUNE 2013</t>
  </si>
  <si>
    <t>PERFORMECE REPORT FOR THE MONTH OF JULY 2013</t>
  </si>
  <si>
    <t>PERFORMECE REPORT  FOR THE MONTH OF JULY 2013</t>
  </si>
  <si>
    <t>Number of clinics   conducted upto July'13</t>
  </si>
  <si>
    <t xml:space="preserve">Number of clinics conducted with Mos upto July'13 month </t>
  </si>
  <si>
    <t>Number of clinics  to be conducted upto July'13</t>
  </si>
  <si>
    <t xml:space="preserve">Number of clinics conducted  upto July'13 month </t>
  </si>
  <si>
    <t xml:space="preserve">% of Cumulative achievement </t>
  </si>
  <si>
    <t xml:space="preserve">Number of clinics conducted  upto August '13 month </t>
  </si>
  <si>
    <t>Number of clinics   conducted upto August'13</t>
  </si>
  <si>
    <t>Number of clinics  to be conducted upto August'13</t>
  </si>
  <si>
    <t xml:space="preserve">Number of clinics conducted with Mos upto August'13 month </t>
  </si>
  <si>
    <t>PERFORMECE REPORT  FOR THE MONTH OF AUGUST 2013</t>
  </si>
  <si>
    <t>PERFORMECE REPORT FOR THE MONTH OF AUGUST 2013</t>
  </si>
  <si>
    <t>PERFORMECE REPORT FOR THE MONTH OF SEPTEMBER 2013</t>
  </si>
  <si>
    <t>Number of clinics  to be conducted upto September '13</t>
  </si>
  <si>
    <t>Number of clinics conducted  upto September '13</t>
  </si>
  <si>
    <t>Number of clinics   conducted upto September'13</t>
  </si>
  <si>
    <t>Number of clinics conducted with Mos upto September'13</t>
  </si>
  <si>
    <t>PERFORMECE REPORT FOR THE MONTH OF OCTOBER 2013</t>
  </si>
  <si>
    <t>Number of clinics   conducted upto October'13</t>
  </si>
  <si>
    <t>Number of clinics conducted with Mos upto October'13</t>
  </si>
  <si>
    <t>Number of clinics  to be conducted upto October'13</t>
  </si>
  <si>
    <t>Number of clinics conducted  upto October '13</t>
  </si>
  <si>
    <t>PERFORMECE REPORT FOR THE MONTH OF NOVEMBER 2013</t>
  </si>
  <si>
    <t>Number of clinics  to be conducted upto November 13</t>
  </si>
  <si>
    <t>Number of clinics conducted  upto November '13</t>
  </si>
  <si>
    <t>Number of clinics   conducted upto November'13</t>
  </si>
  <si>
    <t>Number of clinics conducted with Mos upto November'13</t>
  </si>
  <si>
    <t>PERFORMECE REPORT FOR THE MONTH OF DECEMBER 2013</t>
  </si>
  <si>
    <t>Number of clinics   conducted upto 'December 13</t>
  </si>
  <si>
    <t>Number of clinics conducted with Mos upto December'13</t>
  </si>
  <si>
    <t>PERFORMECE REPORT FOR THE MONTH OF December 2013</t>
  </si>
  <si>
    <t>Number of clinics  to be conducted upto December 13</t>
  </si>
  <si>
    <t>Number of clinics conducted  upto December '13</t>
  </si>
  <si>
    <t>PERFORMECE REPORT FOR THE MONTH OF JANUARY 2014</t>
  </si>
  <si>
    <t>Number of clinics  to be conducted upto January'14</t>
  </si>
  <si>
    <t>Number of clinics conducted  upto January'14</t>
  </si>
  <si>
    <t>Number of clinics   conducted upto January'2014</t>
  </si>
  <si>
    <t>Number of clinics conducted with Mos upto January'2014</t>
  </si>
  <si>
    <t>PERFORMECE REPORT FOR THE YEAR 2013-14 ( UPTO JANUARY 2014)</t>
  </si>
  <si>
    <t>PERFORMECE REPORT FOR THE YEAR 2013-14 ( JANUARY 2014)</t>
  </si>
  <si>
    <t xml:space="preserve">Number of clinics conducted with Mos </t>
  </si>
  <si>
    <t xml:space="preserve">Number of clinics    conducted </t>
  </si>
  <si>
    <t>Target</t>
  </si>
  <si>
    <t>Achievement</t>
  </si>
  <si>
    <t xml:space="preserve">% of  achievement </t>
  </si>
  <si>
    <t xml:space="preserve">% of achievement </t>
  </si>
  <si>
    <t>No of MHUs</t>
  </si>
  <si>
    <t>STATUS REPORT OF MHUs OPERATION - 2013-14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</si>
  <si>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</si>
  <si>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</si>
  <si>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</si>
  <si>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</si>
  <si>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</si>
  <si>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</si>
  <si>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</si>
  <si>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</si>
  <si>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</si>
  <si>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</si>
  <si>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PERFORMECE REPORT FOR THE MONTH OF FEBRUARY 2014</t>
  </si>
  <si>
    <t>Number of clinics conducted  upto February'14</t>
  </si>
  <si>
    <t>Number of clinics  to be conducted upto February'14</t>
  </si>
  <si>
    <t>PERFORMECE REPORT FOR THE MONTH OF MARCH 2014</t>
  </si>
  <si>
    <t>Number of clinics  to be conducted uptoMarch14</t>
  </si>
  <si>
    <t>Number of clinics conducted  upto 'March'14</t>
  </si>
  <si>
    <t>PERFORMECE REPORT FOR THE MONTH OF APRIL 2014</t>
  </si>
  <si>
    <t>Number of clinics  to be conducted upto April14</t>
  </si>
  <si>
    <t>Number of clinics conducted  upto 'April '14</t>
  </si>
  <si>
    <t>Number of clinics conducted with Mos upto April'2014</t>
  </si>
  <si>
    <t>Number of clinics   conducted upto April 2014</t>
  </si>
  <si>
    <t>PERFORMECE REPORT FOR THE MONTH OF MAY 2014</t>
  </si>
  <si>
    <t>Number of clinics   conducted upto May'14</t>
  </si>
  <si>
    <t>Number of clinics conducted with Mos upto May'2014</t>
  </si>
  <si>
    <t>Number of clinics  to be conducted upto ,May14</t>
  </si>
  <si>
    <t>Number of clinics conducted  upto 'May '14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</si>
</sst>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2" fillId="2" borderId="1" xfId="0" applyFont="1" applyFill="1" applyBorder="1"/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4" fillId="0" borderId="1" xfId="0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K7" sqref="K7"/>
    </sheetView>
  </sheetViews>
  <sheetFormatPr defaultRowHeight="15"/>
  <cols>
    <col min="1" max="1" width="5.140625" style="6" customWidth="1"/>
    <col min="2" max="2" width="16.85546875" customWidth="1"/>
    <col min="3" max="3" width="21.5703125" style="6" customWidth="1"/>
    <col min="4" max="5" width="21.5703125" customWidth="1"/>
    <col min="6" max="6" width="14.5703125" customWidth="1"/>
    <col min="7" max="7" width="16.7109375" customWidth="1"/>
    <col min="8" max="8" width="15" customWidth="1"/>
  </cols>
  <sheetData>
    <row r="1" spans="1:8" ht="15.75">
      <c r="A1" s="29" t="s">
        <v>30</v>
      </c>
      <c r="B1" s="29"/>
      <c r="C1" s="29"/>
      <c r="D1" s="29"/>
      <c r="E1" s="29"/>
      <c r="F1" s="29"/>
      <c r="G1" s="29"/>
      <c r="H1" s="29"/>
    </row>
    <row r="2" spans="1:8" ht="20.25" customHeight="1">
      <c r="A2" s="30" t="s">
        <v>68</v>
      </c>
      <c r="B2" s="30"/>
      <c r="C2" s="30"/>
      <c r="D2" s="30"/>
      <c r="E2" s="30"/>
      <c r="F2" s="30"/>
      <c r="G2" s="30"/>
      <c r="H2" s="30"/>
    </row>
    <row r="3" spans="1:8" ht="15.75">
      <c r="A3" s="29" t="s">
        <v>105</v>
      </c>
      <c r="B3" s="29"/>
      <c r="C3" s="29"/>
      <c r="D3" s="29"/>
      <c r="E3" s="29"/>
      <c r="F3" s="29"/>
      <c r="G3" s="29"/>
      <c r="H3" s="29"/>
    </row>
    <row r="4" spans="1:8" ht="90.75">
      <c r="A4" s="11" t="s">
        <v>19</v>
      </c>
      <c r="B4" s="12" t="s">
        <v>20</v>
      </c>
      <c r="C4" s="12" t="s">
        <v>18</v>
      </c>
      <c r="D4" s="12" t="s">
        <v>32</v>
      </c>
      <c r="E4" s="12" t="s">
        <v>50</v>
      </c>
      <c r="F4" s="12" t="s">
        <v>108</v>
      </c>
      <c r="G4" s="12" t="s">
        <v>109</v>
      </c>
      <c r="H4" s="12" t="s">
        <v>77</v>
      </c>
    </row>
    <row r="5" spans="1:8" ht="15.75">
      <c r="A5" s="11">
        <v>1</v>
      </c>
      <c r="B5" s="2" t="s">
        <v>21</v>
      </c>
      <c r="C5" s="11">
        <v>780</v>
      </c>
      <c r="D5" s="20">
        <v>52</v>
      </c>
      <c r="E5" s="10">
        <f>D5/C5*100</f>
        <v>6.666666666666667</v>
      </c>
      <c r="F5" s="8">
        <v>9418</v>
      </c>
      <c r="G5" s="20">
        <v>1014</v>
      </c>
      <c r="H5" s="10">
        <f t="shared" ref="H5:H26" si="0">G5/F5*100</f>
        <v>10.766617116160544</v>
      </c>
    </row>
    <row r="6" spans="1:8" ht="15.75">
      <c r="A6" s="11">
        <v>2</v>
      </c>
      <c r="B6" s="4" t="s">
        <v>0</v>
      </c>
      <c r="C6" s="11">
        <v>566</v>
      </c>
      <c r="D6" s="20">
        <v>29</v>
      </c>
      <c r="E6" s="10">
        <f>D6/C6*100</f>
        <v>5.1236749116607774</v>
      </c>
      <c r="F6" s="8">
        <v>4756</v>
      </c>
      <c r="G6" s="20">
        <v>407</v>
      </c>
      <c r="H6" s="10">
        <f t="shared" si="0"/>
        <v>8.557611438183347</v>
      </c>
    </row>
    <row r="7" spans="1:8" ht="15.75">
      <c r="A7" s="11">
        <v>3</v>
      </c>
      <c r="B7" s="2" t="s">
        <v>22</v>
      </c>
      <c r="C7" s="11">
        <v>699</v>
      </c>
      <c r="D7" s="20">
        <v>46</v>
      </c>
      <c r="E7" s="10">
        <f>D7/C7*100</f>
        <v>6.5808297567954224</v>
      </c>
      <c r="F7" s="8">
        <v>7547</v>
      </c>
      <c r="G7" s="20">
        <v>905</v>
      </c>
      <c r="H7" s="10">
        <f t="shared" si="0"/>
        <v>11.991519809195706</v>
      </c>
    </row>
    <row r="8" spans="1:8" ht="15.75">
      <c r="A8" s="11">
        <v>4</v>
      </c>
      <c r="B8" s="2" t="s">
        <v>23</v>
      </c>
      <c r="C8" s="11">
        <v>763</v>
      </c>
      <c r="D8" s="20">
        <v>21</v>
      </c>
      <c r="E8" s="10">
        <v>0</v>
      </c>
      <c r="F8" s="8">
        <v>6483</v>
      </c>
      <c r="G8" s="20">
        <v>851</v>
      </c>
      <c r="H8" s="10">
        <f t="shared" si="0"/>
        <v>13.126638901743021</v>
      </c>
    </row>
    <row r="9" spans="1:8" ht="15.75">
      <c r="A9" s="11">
        <v>5</v>
      </c>
      <c r="B9" s="2" t="s">
        <v>24</v>
      </c>
      <c r="C9" s="11">
        <v>1035</v>
      </c>
      <c r="D9" s="20">
        <v>1035</v>
      </c>
      <c r="E9" s="10">
        <f t="shared" ref="E9:E26" si="1">D9/C9*100</f>
        <v>100</v>
      </c>
      <c r="F9" s="8">
        <v>9091</v>
      </c>
      <c r="G9" s="20">
        <v>10126</v>
      </c>
      <c r="H9" s="10">
        <f t="shared" si="0"/>
        <v>111.38488615113849</v>
      </c>
    </row>
    <row r="10" spans="1:8" ht="15.75">
      <c r="A10" s="11">
        <v>6</v>
      </c>
      <c r="B10" s="4" t="s">
        <v>1</v>
      </c>
      <c r="C10" s="11">
        <v>656</v>
      </c>
      <c r="D10" s="20">
        <v>425</v>
      </c>
      <c r="E10" s="10">
        <f t="shared" si="1"/>
        <v>64.786585365853654</v>
      </c>
      <c r="F10" s="8">
        <v>7307</v>
      </c>
      <c r="G10" s="20">
        <v>6053</v>
      </c>
      <c r="H10" s="10">
        <f t="shared" si="0"/>
        <v>82.838374161762701</v>
      </c>
    </row>
    <row r="11" spans="1:8" ht="15.75">
      <c r="A11" s="11">
        <v>7</v>
      </c>
      <c r="B11" s="4" t="s">
        <v>2</v>
      </c>
      <c r="C11" s="11">
        <v>970</v>
      </c>
      <c r="D11" s="20">
        <v>585</v>
      </c>
      <c r="E11" s="10">
        <f t="shared" si="1"/>
        <v>60.309278350515463</v>
      </c>
      <c r="F11" s="8">
        <v>8556</v>
      </c>
      <c r="G11" s="20">
        <v>6702</v>
      </c>
      <c r="H11" s="10">
        <f t="shared" si="0"/>
        <v>78.330995792426378</v>
      </c>
    </row>
    <row r="12" spans="1:8" ht="15.75">
      <c r="A12" s="11">
        <v>8</v>
      </c>
      <c r="B12" s="4" t="s">
        <v>3</v>
      </c>
      <c r="C12" s="11">
        <v>883</v>
      </c>
      <c r="D12" s="20">
        <v>227</v>
      </c>
      <c r="E12" s="10">
        <f t="shared" si="1"/>
        <v>25.707814269535671</v>
      </c>
      <c r="F12" s="8">
        <v>8367</v>
      </c>
      <c r="G12" s="20">
        <v>2853</v>
      </c>
      <c r="H12" s="10">
        <f t="shared" si="0"/>
        <v>34.098243097884549</v>
      </c>
    </row>
    <row r="13" spans="1:8" ht="15.75">
      <c r="A13" s="11">
        <v>9</v>
      </c>
      <c r="B13" s="2" t="s">
        <v>4</v>
      </c>
      <c r="C13" s="11">
        <v>814</v>
      </c>
      <c r="D13" s="20">
        <v>3</v>
      </c>
      <c r="E13" s="10">
        <f t="shared" si="1"/>
        <v>0.36855036855036855</v>
      </c>
      <c r="F13" s="8">
        <v>7543</v>
      </c>
      <c r="G13" s="20">
        <v>463</v>
      </c>
      <c r="H13" s="10">
        <f t="shared" si="0"/>
        <v>6.138141323081002</v>
      </c>
    </row>
    <row r="14" spans="1:8" ht="15.75">
      <c r="A14" s="11">
        <v>10</v>
      </c>
      <c r="B14" s="2" t="s">
        <v>36</v>
      </c>
      <c r="C14" s="11">
        <v>1152</v>
      </c>
      <c r="D14" s="20">
        <v>467</v>
      </c>
      <c r="E14" s="10">
        <f t="shared" si="1"/>
        <v>40.538194444444443</v>
      </c>
      <c r="F14" s="8">
        <v>9733</v>
      </c>
      <c r="G14" s="20">
        <v>4462</v>
      </c>
      <c r="H14" s="10">
        <f t="shared" si="0"/>
        <v>45.844035754649134</v>
      </c>
    </row>
    <row r="15" spans="1:8" ht="15.75">
      <c r="A15" s="11">
        <v>11</v>
      </c>
      <c r="B15" s="4" t="s">
        <v>5</v>
      </c>
      <c r="C15" s="11">
        <v>810</v>
      </c>
      <c r="D15" s="20">
        <v>8</v>
      </c>
      <c r="E15" s="10">
        <v>0</v>
      </c>
      <c r="F15" s="8">
        <v>5111</v>
      </c>
      <c r="G15" s="20">
        <v>1015</v>
      </c>
      <c r="H15" s="10">
        <f t="shared" si="0"/>
        <v>19.859127372334182</v>
      </c>
    </row>
    <row r="16" spans="1:8" ht="15.75">
      <c r="A16" s="11">
        <v>12</v>
      </c>
      <c r="B16" s="4" t="s">
        <v>6</v>
      </c>
      <c r="C16" s="11">
        <v>1028</v>
      </c>
      <c r="D16" s="20">
        <v>180</v>
      </c>
      <c r="E16" s="10">
        <v>0</v>
      </c>
      <c r="F16" s="8">
        <v>6643</v>
      </c>
      <c r="G16" s="20">
        <v>1707</v>
      </c>
      <c r="H16" s="10">
        <f t="shared" si="0"/>
        <v>25.696221586632547</v>
      </c>
    </row>
    <row r="17" spans="1:8" ht="15.75">
      <c r="A17" s="11">
        <v>13</v>
      </c>
      <c r="B17" s="4" t="s">
        <v>7</v>
      </c>
      <c r="C17" s="11">
        <v>1128</v>
      </c>
      <c r="D17" s="20">
        <v>712</v>
      </c>
      <c r="E17" s="10">
        <f t="shared" si="1"/>
        <v>63.12056737588653</v>
      </c>
      <c r="F17" s="8">
        <v>9334</v>
      </c>
      <c r="G17" s="20">
        <v>6244</v>
      </c>
      <c r="H17" s="10">
        <f t="shared" si="0"/>
        <v>66.895221769873586</v>
      </c>
    </row>
    <row r="18" spans="1:8" ht="15.75">
      <c r="A18" s="11">
        <v>14</v>
      </c>
      <c r="B18" s="4" t="s">
        <v>8</v>
      </c>
      <c r="C18" s="11">
        <v>1353</v>
      </c>
      <c r="D18" s="20">
        <v>360</v>
      </c>
      <c r="E18" s="10">
        <f t="shared" si="1"/>
        <v>26.607538802660752</v>
      </c>
      <c r="F18" s="8">
        <v>11311</v>
      </c>
      <c r="G18" s="20">
        <v>1943</v>
      </c>
      <c r="H18" s="10">
        <f t="shared" si="0"/>
        <v>17.177968349394394</v>
      </c>
    </row>
    <row r="19" spans="1:8" ht="15.75">
      <c r="A19" s="11">
        <v>15</v>
      </c>
      <c r="B19" s="4" t="s">
        <v>9</v>
      </c>
      <c r="C19" s="11">
        <v>670</v>
      </c>
      <c r="D19" s="20">
        <v>0</v>
      </c>
      <c r="E19" s="10">
        <f t="shared" si="1"/>
        <v>0</v>
      </c>
      <c r="F19" s="8">
        <v>6157</v>
      </c>
      <c r="G19" s="20">
        <v>286</v>
      </c>
      <c r="H19" s="10">
        <f t="shared" si="0"/>
        <v>4.6451193763196361</v>
      </c>
    </row>
    <row r="20" spans="1:8" ht="15.75">
      <c r="A20" s="11">
        <v>16</v>
      </c>
      <c r="B20" s="4" t="s">
        <v>10</v>
      </c>
      <c r="C20" s="11">
        <v>1000</v>
      </c>
      <c r="D20" s="20">
        <v>169</v>
      </c>
      <c r="E20" s="10">
        <f t="shared" si="1"/>
        <v>16.900000000000002</v>
      </c>
      <c r="F20" s="8">
        <v>8692</v>
      </c>
      <c r="G20" s="20">
        <v>2485</v>
      </c>
      <c r="H20" s="10">
        <f t="shared" si="0"/>
        <v>28.58950759318914</v>
      </c>
    </row>
    <row r="21" spans="1:8" ht="15.75">
      <c r="A21" s="11">
        <v>17</v>
      </c>
      <c r="B21" s="4" t="s">
        <v>11</v>
      </c>
      <c r="C21" s="11">
        <v>636</v>
      </c>
      <c r="D21" s="20">
        <v>28</v>
      </c>
      <c r="E21" s="10">
        <f t="shared" si="1"/>
        <v>4.4025157232704402</v>
      </c>
      <c r="F21" s="8">
        <v>5374</v>
      </c>
      <c r="G21" s="20">
        <v>271</v>
      </c>
      <c r="H21" s="10">
        <f t="shared" si="0"/>
        <v>5.0427986602158539</v>
      </c>
    </row>
    <row r="22" spans="1:8" ht="15.75">
      <c r="A22" s="11">
        <v>18</v>
      </c>
      <c r="B22" s="2" t="s">
        <v>12</v>
      </c>
      <c r="C22" s="11">
        <v>987</v>
      </c>
      <c r="D22" s="20">
        <v>376</v>
      </c>
      <c r="E22" s="10">
        <f t="shared" si="1"/>
        <v>38.095238095238095</v>
      </c>
      <c r="F22" s="8">
        <v>9376</v>
      </c>
      <c r="G22" s="20">
        <v>4438</v>
      </c>
      <c r="H22" s="10">
        <f t="shared" si="0"/>
        <v>47.333617747440272</v>
      </c>
    </row>
    <row r="23" spans="1:8" ht="15.75">
      <c r="A23" s="11">
        <v>19</v>
      </c>
      <c r="B23" s="2" t="s">
        <v>25</v>
      </c>
      <c r="C23" s="11">
        <v>977</v>
      </c>
      <c r="D23" s="20">
        <v>38</v>
      </c>
      <c r="E23" s="10">
        <f t="shared" si="1"/>
        <v>3.8894575230296824</v>
      </c>
      <c r="F23" s="8">
        <v>8393</v>
      </c>
      <c r="G23" s="20">
        <v>649</v>
      </c>
      <c r="H23" s="10">
        <f t="shared" si="0"/>
        <v>7.7326343381389258</v>
      </c>
    </row>
    <row r="24" spans="1:8" ht="15.75">
      <c r="A24" s="11">
        <v>20</v>
      </c>
      <c r="B24" s="4" t="s">
        <v>13</v>
      </c>
      <c r="C24" s="11">
        <v>821</v>
      </c>
      <c r="D24" s="20">
        <v>0</v>
      </c>
      <c r="E24" s="10">
        <f t="shared" si="1"/>
        <v>0</v>
      </c>
      <c r="F24" s="8">
        <v>8769</v>
      </c>
      <c r="G24" s="20">
        <v>365</v>
      </c>
      <c r="H24" s="10">
        <f t="shared" si="0"/>
        <v>4.1623902383396052</v>
      </c>
    </row>
    <row r="25" spans="1:8" ht="15.75">
      <c r="A25" s="11">
        <v>21</v>
      </c>
      <c r="B25" s="2" t="s">
        <v>14</v>
      </c>
      <c r="C25" s="11">
        <v>1169</v>
      </c>
      <c r="D25" s="20">
        <v>566</v>
      </c>
      <c r="E25" s="10">
        <f t="shared" si="1"/>
        <v>48.417450812660398</v>
      </c>
      <c r="F25" s="8">
        <v>10234</v>
      </c>
      <c r="G25" s="20">
        <v>5352</v>
      </c>
      <c r="H25" s="10">
        <f t="shared" si="0"/>
        <v>52.296267344146962</v>
      </c>
    </row>
    <row r="26" spans="1:8" ht="15.75">
      <c r="A26" s="11">
        <v>22</v>
      </c>
      <c r="B26" s="4" t="s">
        <v>15</v>
      </c>
      <c r="C26" s="11">
        <v>1015</v>
      </c>
      <c r="D26" s="20">
        <v>166</v>
      </c>
      <c r="E26" s="10">
        <f t="shared" si="1"/>
        <v>16.354679802955665</v>
      </c>
      <c r="F26" s="8">
        <v>8999</v>
      </c>
      <c r="G26" s="20">
        <v>2115</v>
      </c>
      <c r="H26" s="10">
        <f t="shared" si="0"/>
        <v>23.502611401266808</v>
      </c>
    </row>
    <row r="27" spans="1:8" ht="15.75">
      <c r="A27" s="11"/>
      <c r="B27" s="2" t="s">
        <v>16</v>
      </c>
      <c r="C27" s="11">
        <f>SUM(C5:C26)</f>
        <v>19912</v>
      </c>
      <c r="D27" s="11">
        <f>SUM(D5:D26)</f>
        <v>5493</v>
      </c>
      <c r="E27" s="10">
        <f>D27/C27*100</f>
        <v>27.5863800723182</v>
      </c>
      <c r="F27" s="11">
        <f>SUM(F5:F26)</f>
        <v>177194</v>
      </c>
      <c r="G27" s="11">
        <f>SUM(G5:G26)</f>
        <v>60706</v>
      </c>
      <c r="H27" s="10">
        <f>G27/F27*100</f>
        <v>34.259625043737373</v>
      </c>
    </row>
    <row r="28" spans="1:8">
      <c r="A28" s="5"/>
      <c r="B28" s="1"/>
      <c r="C28" s="5"/>
      <c r="D28" s="1"/>
      <c r="E28" s="1"/>
    </row>
  </sheetData>
  <mergeCells count="3"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C27" sqref="C27:E27"/>
    </sheetView>
  </sheetViews>
  <sheetFormatPr defaultRowHeight="15"/>
  <cols>
    <col min="1" max="1" width="6.85546875" customWidth="1"/>
    <col min="2" max="2" width="16.5703125" bestFit="1" customWidth="1"/>
    <col min="3" max="3" width="18.42578125" style="6" customWidth="1"/>
    <col min="4" max="5" width="18.42578125" customWidth="1"/>
  </cols>
  <sheetData>
    <row r="1" spans="1:5" ht="15.75">
      <c r="A1" s="35" t="s">
        <v>30</v>
      </c>
      <c r="B1" s="35"/>
      <c r="C1" s="35"/>
      <c r="D1" s="35"/>
      <c r="E1" s="35"/>
    </row>
    <row r="2" spans="1:5" ht="25.5" customHeight="1">
      <c r="A2" s="37" t="s">
        <v>28</v>
      </c>
      <c r="B2" s="38"/>
      <c r="C2" s="38"/>
      <c r="D2" s="38"/>
      <c r="E2" s="39"/>
    </row>
    <row r="3" spans="1:5" ht="24" customHeight="1">
      <c r="A3" s="36" t="s">
        <v>48</v>
      </c>
      <c r="B3" s="36"/>
      <c r="C3" s="36"/>
      <c r="D3" s="36"/>
      <c r="E3" s="36"/>
    </row>
    <row r="4" spans="1:5" ht="60.75">
      <c r="A4" s="11" t="s">
        <v>19</v>
      </c>
      <c r="B4" s="12" t="s">
        <v>20</v>
      </c>
      <c r="C4" s="12" t="s">
        <v>26</v>
      </c>
      <c r="D4" s="12" t="s">
        <v>27</v>
      </c>
      <c r="E4" s="12" t="s">
        <v>34</v>
      </c>
    </row>
    <row r="5" spans="1:5" ht="27" customHeight="1">
      <c r="A5" s="11">
        <v>1</v>
      </c>
      <c r="B5" s="2" t="s">
        <v>21</v>
      </c>
      <c r="C5" s="8">
        <v>1094</v>
      </c>
      <c r="D5" s="11">
        <v>1060</v>
      </c>
      <c r="E5" s="10">
        <f>D5/C5*100</f>
        <v>96.892138939670929</v>
      </c>
    </row>
    <row r="6" spans="1:5" ht="27" customHeight="1">
      <c r="A6" s="11">
        <v>2</v>
      </c>
      <c r="B6" s="4" t="s">
        <v>0</v>
      </c>
      <c r="C6" s="9">
        <v>824</v>
      </c>
      <c r="D6" s="11">
        <v>741</v>
      </c>
      <c r="E6" s="10">
        <f t="shared" ref="E6:E27" si="0">D6/C6*100</f>
        <v>89.927184466019412</v>
      </c>
    </row>
    <row r="7" spans="1:5" ht="27" customHeight="1">
      <c r="A7" s="11">
        <v>3</v>
      </c>
      <c r="B7" s="2" t="s">
        <v>22</v>
      </c>
      <c r="C7" s="8">
        <v>942</v>
      </c>
      <c r="D7" s="11">
        <v>894</v>
      </c>
      <c r="E7" s="10">
        <f t="shared" si="0"/>
        <v>94.904458598726109</v>
      </c>
    </row>
    <row r="8" spans="1:5" ht="27" customHeight="1">
      <c r="A8" s="11">
        <v>4</v>
      </c>
      <c r="B8" s="2" t="s">
        <v>23</v>
      </c>
      <c r="C8" s="8">
        <v>1047</v>
      </c>
      <c r="D8" s="11">
        <v>837</v>
      </c>
      <c r="E8" s="10">
        <f t="shared" si="0"/>
        <v>79.94269340974212</v>
      </c>
    </row>
    <row r="9" spans="1:5" ht="27" customHeight="1">
      <c r="A9" s="11">
        <v>5</v>
      </c>
      <c r="B9" s="2" t="s">
        <v>24</v>
      </c>
      <c r="C9" s="8">
        <v>1141</v>
      </c>
      <c r="D9" s="11">
        <v>1025</v>
      </c>
      <c r="E9" s="10">
        <f t="shared" si="0"/>
        <v>89.83347940403155</v>
      </c>
    </row>
    <row r="10" spans="1:5" ht="27" customHeight="1">
      <c r="A10" s="11">
        <v>6</v>
      </c>
      <c r="B10" s="4" t="s">
        <v>1</v>
      </c>
      <c r="C10" s="9">
        <v>1058</v>
      </c>
      <c r="D10" s="11">
        <v>848</v>
      </c>
      <c r="E10" s="10">
        <f t="shared" si="0"/>
        <v>80.151228733459362</v>
      </c>
    </row>
    <row r="11" spans="1:5" ht="27" customHeight="1">
      <c r="A11" s="11">
        <v>7</v>
      </c>
      <c r="B11" s="4" t="s">
        <v>2</v>
      </c>
      <c r="C11" s="9">
        <v>1224</v>
      </c>
      <c r="D11" s="11">
        <v>1034</v>
      </c>
      <c r="E11" s="10">
        <f t="shared" si="0"/>
        <v>84.477124183006538</v>
      </c>
    </row>
    <row r="12" spans="1:5" ht="27" customHeight="1">
      <c r="A12" s="11">
        <v>8</v>
      </c>
      <c r="B12" s="4" t="s">
        <v>3</v>
      </c>
      <c r="C12" s="9">
        <v>964</v>
      </c>
      <c r="D12" s="11">
        <v>986</v>
      </c>
      <c r="E12" s="10">
        <f t="shared" si="0"/>
        <v>102.28215767634853</v>
      </c>
    </row>
    <row r="13" spans="1:5" ht="27" customHeight="1">
      <c r="A13" s="11">
        <v>9</v>
      </c>
      <c r="B13" s="2" t="s">
        <v>4</v>
      </c>
      <c r="C13" s="8">
        <v>959</v>
      </c>
      <c r="D13" s="11">
        <v>851</v>
      </c>
      <c r="E13" s="10">
        <f t="shared" si="0"/>
        <v>88.738269030239834</v>
      </c>
    </row>
    <row r="14" spans="1:5" ht="27" customHeight="1">
      <c r="A14" s="11">
        <v>10</v>
      </c>
      <c r="B14" s="2" t="s">
        <v>36</v>
      </c>
      <c r="C14" s="8">
        <v>1182</v>
      </c>
      <c r="D14" s="11">
        <v>1189</v>
      </c>
      <c r="E14" s="10">
        <f t="shared" si="0"/>
        <v>100.5922165820643</v>
      </c>
    </row>
    <row r="15" spans="1:5" ht="27" customHeight="1">
      <c r="A15" s="11">
        <v>11</v>
      </c>
      <c r="B15" s="4" t="s">
        <v>5</v>
      </c>
      <c r="C15" s="9">
        <v>1053</v>
      </c>
      <c r="D15" s="11">
        <v>734</v>
      </c>
      <c r="E15" s="10">
        <f t="shared" si="0"/>
        <v>69.705603038936374</v>
      </c>
    </row>
    <row r="16" spans="1:5" ht="27" customHeight="1">
      <c r="A16" s="11">
        <v>12</v>
      </c>
      <c r="B16" s="4" t="s">
        <v>6</v>
      </c>
      <c r="C16" s="9">
        <v>1086</v>
      </c>
      <c r="D16" s="11">
        <v>1057</v>
      </c>
      <c r="E16" s="10">
        <f t="shared" si="0"/>
        <v>97.329650092081039</v>
      </c>
    </row>
    <row r="17" spans="1:5" ht="27" customHeight="1">
      <c r="A17" s="11">
        <v>13</v>
      </c>
      <c r="B17" s="4" t="s">
        <v>7</v>
      </c>
      <c r="C17" s="9">
        <v>1071</v>
      </c>
      <c r="D17" s="11">
        <v>854</v>
      </c>
      <c r="E17" s="10">
        <f t="shared" si="0"/>
        <v>79.738562091503269</v>
      </c>
    </row>
    <row r="18" spans="1:5" ht="27" customHeight="1">
      <c r="A18" s="11">
        <v>14</v>
      </c>
      <c r="B18" s="4" t="s">
        <v>8</v>
      </c>
      <c r="C18" s="9">
        <v>1569</v>
      </c>
      <c r="D18" s="11">
        <v>1297</v>
      </c>
      <c r="E18" s="10">
        <f t="shared" si="0"/>
        <v>82.664117272147863</v>
      </c>
    </row>
    <row r="19" spans="1:5" ht="27" customHeight="1">
      <c r="A19" s="11">
        <v>15</v>
      </c>
      <c r="B19" s="4" t="s">
        <v>9</v>
      </c>
      <c r="C19" s="9">
        <v>842</v>
      </c>
      <c r="D19" s="11">
        <v>690</v>
      </c>
      <c r="E19" s="10">
        <f t="shared" si="0"/>
        <v>81.947743467933492</v>
      </c>
    </row>
    <row r="20" spans="1:5" ht="27" customHeight="1">
      <c r="A20" s="11">
        <v>16</v>
      </c>
      <c r="B20" s="4" t="s">
        <v>10</v>
      </c>
      <c r="C20" s="9">
        <v>923</v>
      </c>
      <c r="D20" s="11">
        <v>966</v>
      </c>
      <c r="E20" s="10">
        <f t="shared" si="0"/>
        <v>104.65872156013</v>
      </c>
    </row>
    <row r="21" spans="1:5" ht="27" customHeight="1">
      <c r="A21" s="11">
        <v>17</v>
      </c>
      <c r="B21" s="4" t="s">
        <v>11</v>
      </c>
      <c r="C21" s="9">
        <v>628</v>
      </c>
      <c r="D21" s="11">
        <v>652</v>
      </c>
      <c r="E21" s="10">
        <f t="shared" si="0"/>
        <v>103.82165605095541</v>
      </c>
    </row>
    <row r="22" spans="1:5" ht="27" customHeight="1">
      <c r="A22" s="11">
        <v>18</v>
      </c>
      <c r="B22" s="2" t="s">
        <v>12</v>
      </c>
      <c r="C22" s="8">
        <v>1338</v>
      </c>
      <c r="D22" s="11">
        <v>1360</v>
      </c>
      <c r="E22" s="10">
        <f t="shared" si="0"/>
        <v>101.64424514200299</v>
      </c>
    </row>
    <row r="23" spans="1:5" ht="27" customHeight="1">
      <c r="A23" s="11">
        <v>19</v>
      </c>
      <c r="B23" s="2" t="s">
        <v>25</v>
      </c>
      <c r="C23" s="8">
        <v>1020</v>
      </c>
      <c r="D23" s="11">
        <v>980</v>
      </c>
      <c r="E23" s="10">
        <f t="shared" si="0"/>
        <v>96.078431372549019</v>
      </c>
    </row>
    <row r="24" spans="1:5" ht="27" customHeight="1">
      <c r="A24" s="11">
        <v>20</v>
      </c>
      <c r="B24" s="4" t="s">
        <v>13</v>
      </c>
      <c r="C24" s="9">
        <v>938</v>
      </c>
      <c r="D24" s="11">
        <v>953</v>
      </c>
      <c r="E24" s="10">
        <f t="shared" si="0"/>
        <v>101.59914712153517</v>
      </c>
    </row>
    <row r="25" spans="1:5" ht="27" customHeight="1">
      <c r="A25" s="11">
        <v>21</v>
      </c>
      <c r="B25" s="2" t="s">
        <v>14</v>
      </c>
      <c r="C25" s="8">
        <v>1139</v>
      </c>
      <c r="D25" s="11">
        <v>656</v>
      </c>
      <c r="E25" s="10">
        <f>D25/C25*100</f>
        <v>57.594381035996491</v>
      </c>
    </row>
    <row r="26" spans="1:5" ht="27" customHeight="1">
      <c r="A26" s="11">
        <v>22</v>
      </c>
      <c r="B26" s="4" t="s">
        <v>15</v>
      </c>
      <c r="C26" s="9">
        <v>1237</v>
      </c>
      <c r="D26" s="11">
        <v>1103</v>
      </c>
      <c r="E26" s="10">
        <f t="shared" si="0"/>
        <v>89.167340339531123</v>
      </c>
    </row>
    <row r="27" spans="1:5" ht="27" customHeight="1">
      <c r="A27" s="11"/>
      <c r="B27" s="2" t="s">
        <v>16</v>
      </c>
      <c r="C27" s="11">
        <f>SUM(C5:C26)</f>
        <v>23279</v>
      </c>
      <c r="D27" s="11">
        <f>SUM(D5:D26)</f>
        <v>20767</v>
      </c>
      <c r="E27" s="10">
        <f t="shared" si="0"/>
        <v>89.209158469006397</v>
      </c>
    </row>
    <row r="28" spans="1:5">
      <c r="A28" s="1"/>
      <c r="B28" s="1"/>
      <c r="C28" s="5"/>
      <c r="D28" s="1"/>
      <c r="E28" s="1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"/>
  <sheetViews>
    <sheetView topLeftCell="A19" workbookViewId="0">
      <selection activeCell="E33" sqref="E33"/>
    </sheetView>
  </sheetViews>
  <sheetFormatPr defaultRowHeight="15"/>
  <cols>
    <col min="1" max="1" width="5.140625" style="6" customWidth="1"/>
    <col min="2" max="2" width="16.85546875" customWidth="1"/>
    <col min="3" max="3" width="21.5703125" style="6" customWidth="1"/>
    <col min="4" max="5" width="21.5703125" customWidth="1"/>
  </cols>
  <sheetData>
    <row r="1" spans="1:5" ht="15.75">
      <c r="A1" s="35" t="s">
        <v>30</v>
      </c>
      <c r="B1" s="35"/>
      <c r="C1" s="35"/>
      <c r="D1" s="35"/>
      <c r="E1" s="35"/>
    </row>
    <row r="2" spans="1:5" ht="36" customHeight="1">
      <c r="A2" s="37" t="s">
        <v>37</v>
      </c>
      <c r="B2" s="38"/>
      <c r="C2" s="38"/>
      <c r="D2" s="38"/>
      <c r="E2" s="39"/>
    </row>
    <row r="3" spans="1:5" ht="24" customHeight="1">
      <c r="A3" s="36" t="s">
        <v>48</v>
      </c>
      <c r="B3" s="36"/>
      <c r="C3" s="36"/>
      <c r="D3" s="36"/>
      <c r="E3" s="36"/>
    </row>
    <row r="4" spans="1:5" ht="60.75">
      <c r="A4" s="11" t="s">
        <v>19</v>
      </c>
      <c r="B4" s="12" t="s">
        <v>20</v>
      </c>
      <c r="C4" s="12" t="s">
        <v>18</v>
      </c>
      <c r="D4" s="12" t="s">
        <v>32</v>
      </c>
      <c r="E4" s="12" t="s">
        <v>35</v>
      </c>
    </row>
    <row r="5" spans="1:5" ht="25.5" customHeight="1">
      <c r="A5" s="11">
        <v>1</v>
      </c>
      <c r="B5" s="2" t="s">
        <v>21</v>
      </c>
      <c r="C5" s="11">
        <v>1060</v>
      </c>
      <c r="D5" s="11">
        <v>172</v>
      </c>
      <c r="E5" s="10">
        <f>D5/C5*100</f>
        <v>16.226415094339622</v>
      </c>
    </row>
    <row r="6" spans="1:5" ht="25.5" customHeight="1">
      <c r="A6" s="11">
        <v>2</v>
      </c>
      <c r="B6" s="4" t="s">
        <v>0</v>
      </c>
      <c r="C6" s="11">
        <v>741</v>
      </c>
      <c r="D6" s="11">
        <v>93</v>
      </c>
      <c r="E6" s="10">
        <f t="shared" ref="E6:E27" si="0">D6/C6*100</f>
        <v>12.550607287449392</v>
      </c>
    </row>
    <row r="7" spans="1:5" ht="25.5" customHeight="1">
      <c r="A7" s="11">
        <v>3</v>
      </c>
      <c r="B7" s="2" t="s">
        <v>22</v>
      </c>
      <c r="C7" s="11">
        <v>894</v>
      </c>
      <c r="D7" s="11">
        <v>157</v>
      </c>
      <c r="E7" s="10">
        <f t="shared" si="0"/>
        <v>17.561521252796418</v>
      </c>
    </row>
    <row r="8" spans="1:5" ht="25.5" customHeight="1">
      <c r="A8" s="11">
        <v>4</v>
      </c>
      <c r="B8" s="2" t="s">
        <v>23</v>
      </c>
      <c r="C8" s="11">
        <v>837</v>
      </c>
      <c r="D8" s="11">
        <v>141</v>
      </c>
      <c r="E8" s="10">
        <f t="shared" si="0"/>
        <v>16.845878136200717</v>
      </c>
    </row>
    <row r="9" spans="1:5" ht="25.5" customHeight="1">
      <c r="A9" s="11">
        <v>5</v>
      </c>
      <c r="B9" s="2" t="s">
        <v>24</v>
      </c>
      <c r="C9" s="11">
        <v>1025</v>
      </c>
      <c r="D9" s="11">
        <v>1025</v>
      </c>
      <c r="E9" s="10">
        <f t="shared" si="0"/>
        <v>100</v>
      </c>
    </row>
    <row r="10" spans="1:5" ht="25.5" customHeight="1">
      <c r="A10" s="11">
        <v>6</v>
      </c>
      <c r="B10" s="4" t="s">
        <v>1</v>
      </c>
      <c r="C10" s="11">
        <v>848</v>
      </c>
      <c r="D10" s="11">
        <v>651</v>
      </c>
      <c r="E10" s="10">
        <f t="shared" si="0"/>
        <v>76.768867924528308</v>
      </c>
    </row>
    <row r="11" spans="1:5" ht="25.5" customHeight="1">
      <c r="A11" s="11">
        <v>7</v>
      </c>
      <c r="B11" s="4" t="s">
        <v>2</v>
      </c>
      <c r="C11" s="11">
        <v>1034</v>
      </c>
      <c r="D11" s="11">
        <v>699</v>
      </c>
      <c r="E11" s="10">
        <f t="shared" si="0"/>
        <v>67.601547388781441</v>
      </c>
    </row>
    <row r="12" spans="1:5" ht="25.5" customHeight="1">
      <c r="A12" s="11">
        <v>8</v>
      </c>
      <c r="B12" s="4" t="s">
        <v>3</v>
      </c>
      <c r="C12" s="11">
        <v>986</v>
      </c>
      <c r="D12" s="11">
        <v>308</v>
      </c>
      <c r="E12" s="10">
        <f t="shared" si="0"/>
        <v>31.237322515212984</v>
      </c>
    </row>
    <row r="13" spans="1:5" ht="25.5" customHeight="1">
      <c r="A13" s="11">
        <v>9</v>
      </c>
      <c r="B13" s="2" t="s">
        <v>4</v>
      </c>
      <c r="C13" s="11">
        <v>851</v>
      </c>
      <c r="D13" s="11">
        <v>67</v>
      </c>
      <c r="E13" s="10">
        <f t="shared" si="0"/>
        <v>7.873090481786134</v>
      </c>
    </row>
    <row r="14" spans="1:5" ht="25.5" customHeight="1">
      <c r="A14" s="11">
        <v>10</v>
      </c>
      <c r="B14" s="2" t="s">
        <v>36</v>
      </c>
      <c r="C14" s="11">
        <v>1189</v>
      </c>
      <c r="D14" s="11">
        <v>610</v>
      </c>
      <c r="E14" s="10">
        <f t="shared" si="0"/>
        <v>51.30361648444071</v>
      </c>
    </row>
    <row r="15" spans="1:5" ht="25.5" customHeight="1">
      <c r="A15" s="11">
        <v>11</v>
      </c>
      <c r="B15" s="4" t="s">
        <v>5</v>
      </c>
      <c r="C15" s="11">
        <v>734</v>
      </c>
      <c r="D15" s="11">
        <v>135</v>
      </c>
      <c r="E15" s="10">
        <f t="shared" si="0"/>
        <v>18.392370572207085</v>
      </c>
    </row>
    <row r="16" spans="1:5" ht="25.5" customHeight="1">
      <c r="A16" s="11">
        <v>12</v>
      </c>
      <c r="B16" s="4" t="s">
        <v>6</v>
      </c>
      <c r="C16" s="11">
        <v>1057</v>
      </c>
      <c r="D16" s="11">
        <v>246</v>
      </c>
      <c r="E16" s="10">
        <f t="shared" si="0"/>
        <v>23.273415326395458</v>
      </c>
    </row>
    <row r="17" spans="1:5" ht="25.5" customHeight="1">
      <c r="A17" s="11">
        <v>13</v>
      </c>
      <c r="B17" s="4" t="s">
        <v>7</v>
      </c>
      <c r="C17" s="11">
        <v>854</v>
      </c>
      <c r="D17" s="11">
        <v>616</v>
      </c>
      <c r="E17" s="10">
        <f t="shared" si="0"/>
        <v>72.131147540983605</v>
      </c>
    </row>
    <row r="18" spans="1:5" ht="25.5" customHeight="1">
      <c r="A18" s="11">
        <v>14</v>
      </c>
      <c r="B18" s="4" t="s">
        <v>8</v>
      </c>
      <c r="C18" s="11">
        <v>1297</v>
      </c>
      <c r="D18" s="11">
        <v>27</v>
      </c>
      <c r="E18" s="10">
        <f t="shared" si="0"/>
        <v>2.081727062451812</v>
      </c>
    </row>
    <row r="19" spans="1:5" ht="25.5" customHeight="1">
      <c r="A19" s="11">
        <v>15</v>
      </c>
      <c r="B19" s="4" t="s">
        <v>9</v>
      </c>
      <c r="C19" s="11">
        <v>690</v>
      </c>
      <c r="D19" s="11">
        <v>71</v>
      </c>
      <c r="E19" s="10">
        <f t="shared" si="0"/>
        <v>10.289855072463768</v>
      </c>
    </row>
    <row r="20" spans="1:5" ht="25.5" customHeight="1">
      <c r="A20" s="11">
        <v>16</v>
      </c>
      <c r="B20" s="4" t="s">
        <v>10</v>
      </c>
      <c r="C20" s="11">
        <v>966</v>
      </c>
      <c r="D20" s="11">
        <v>292</v>
      </c>
      <c r="E20" s="10">
        <f t="shared" si="0"/>
        <v>30.227743271221531</v>
      </c>
    </row>
    <row r="21" spans="1:5" ht="25.5" customHeight="1">
      <c r="A21" s="11">
        <v>17</v>
      </c>
      <c r="B21" s="4" t="s">
        <v>11</v>
      </c>
      <c r="C21" s="11">
        <v>652</v>
      </c>
      <c r="D21" s="11">
        <v>51</v>
      </c>
      <c r="E21" s="10">
        <f t="shared" si="0"/>
        <v>7.8220858895705527</v>
      </c>
    </row>
    <row r="22" spans="1:5" ht="25.5" customHeight="1">
      <c r="A22" s="11">
        <v>18</v>
      </c>
      <c r="B22" s="2" t="s">
        <v>12</v>
      </c>
      <c r="C22" s="11">
        <v>1360</v>
      </c>
      <c r="D22" s="11">
        <v>499</v>
      </c>
      <c r="E22" s="10">
        <f t="shared" si="0"/>
        <v>36.691176470588232</v>
      </c>
    </row>
    <row r="23" spans="1:5" ht="25.5" customHeight="1">
      <c r="A23" s="11">
        <v>19</v>
      </c>
      <c r="B23" s="2" t="s">
        <v>25</v>
      </c>
      <c r="C23" s="11">
        <v>980</v>
      </c>
      <c r="D23" s="11">
        <v>143</v>
      </c>
      <c r="E23" s="10">
        <f t="shared" si="0"/>
        <v>14.591836734693878</v>
      </c>
    </row>
    <row r="24" spans="1:5" ht="25.5" customHeight="1">
      <c r="A24" s="11">
        <v>20</v>
      </c>
      <c r="B24" s="4" t="s">
        <v>13</v>
      </c>
      <c r="C24" s="11">
        <v>953</v>
      </c>
      <c r="D24" s="11">
        <v>139</v>
      </c>
      <c r="E24" s="10">
        <f t="shared" si="0"/>
        <v>14.58551941238195</v>
      </c>
    </row>
    <row r="25" spans="1:5" ht="25.5" customHeight="1">
      <c r="A25" s="11">
        <v>21</v>
      </c>
      <c r="B25" s="2" t="s">
        <v>14</v>
      </c>
      <c r="C25" s="11">
        <v>656</v>
      </c>
      <c r="D25" s="11">
        <v>198</v>
      </c>
      <c r="E25" s="10">
        <f t="shared" si="0"/>
        <v>30.182926829268293</v>
      </c>
    </row>
    <row r="26" spans="1:5" ht="25.5" customHeight="1">
      <c r="A26" s="11">
        <v>22</v>
      </c>
      <c r="B26" s="4" t="s">
        <v>15</v>
      </c>
      <c r="C26" s="11">
        <v>1103</v>
      </c>
      <c r="D26" s="11">
        <v>344</v>
      </c>
      <c r="E26" s="10">
        <f t="shared" si="0"/>
        <v>31.18766999093382</v>
      </c>
    </row>
    <row r="27" spans="1:5" ht="25.5" customHeight="1">
      <c r="A27" s="11"/>
      <c r="B27" s="2" t="s">
        <v>16</v>
      </c>
      <c r="C27" s="11">
        <f>SUM(C5:C26)</f>
        <v>20767</v>
      </c>
      <c r="D27" s="11">
        <f>SUM(D5:D26)</f>
        <v>6684</v>
      </c>
      <c r="E27" s="10">
        <f t="shared" si="0"/>
        <v>32.185679202581021</v>
      </c>
    </row>
    <row r="28" spans="1:5">
      <c r="A28" s="5"/>
      <c r="B28" s="1"/>
      <c r="C28" s="5"/>
      <c r="D28" s="1"/>
      <c r="E28" s="1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F23" sqref="F23"/>
    </sheetView>
  </sheetViews>
  <sheetFormatPr defaultRowHeight="15"/>
  <cols>
    <col min="1" max="1" width="6.85546875" customWidth="1"/>
    <col min="2" max="2" width="16.5703125" bestFit="1" customWidth="1"/>
    <col min="3" max="3" width="18.42578125" style="6" customWidth="1"/>
    <col min="4" max="5" width="18.42578125" customWidth="1"/>
  </cols>
  <sheetData>
    <row r="1" spans="1:5" ht="15.75">
      <c r="A1" s="35" t="s">
        <v>30</v>
      </c>
      <c r="B1" s="35"/>
      <c r="C1" s="35"/>
      <c r="D1" s="35"/>
      <c r="E1" s="35"/>
    </row>
    <row r="2" spans="1:5" ht="25.5" customHeight="1">
      <c r="A2" s="37" t="s">
        <v>28</v>
      </c>
      <c r="B2" s="38"/>
      <c r="C2" s="38"/>
      <c r="D2" s="38"/>
      <c r="E2" s="39"/>
    </row>
    <row r="3" spans="1:5" ht="24" customHeight="1">
      <c r="A3" s="36" t="s">
        <v>49</v>
      </c>
      <c r="B3" s="36"/>
      <c r="C3" s="36"/>
      <c r="D3" s="36"/>
      <c r="E3" s="36"/>
    </row>
    <row r="4" spans="1:5" ht="60.75">
      <c r="A4" s="11" t="s">
        <v>19</v>
      </c>
      <c r="B4" s="12" t="s">
        <v>20</v>
      </c>
      <c r="C4" s="12" t="s">
        <v>26</v>
      </c>
      <c r="D4" s="12" t="s">
        <v>27</v>
      </c>
      <c r="E4" s="12" t="s">
        <v>34</v>
      </c>
    </row>
    <row r="5" spans="1:5" ht="27" customHeight="1">
      <c r="A5" s="11">
        <v>1</v>
      </c>
      <c r="B5" s="2" t="s">
        <v>21</v>
      </c>
      <c r="C5" s="8">
        <v>1094</v>
      </c>
      <c r="D5" s="11">
        <v>1045</v>
      </c>
      <c r="E5" s="10">
        <f>D5/C5*100</f>
        <v>95.521023765996347</v>
      </c>
    </row>
    <row r="6" spans="1:5" ht="27" customHeight="1">
      <c r="A6" s="11">
        <v>2</v>
      </c>
      <c r="B6" s="4" t="s">
        <v>0</v>
      </c>
      <c r="C6" s="9">
        <v>824</v>
      </c>
      <c r="D6" s="11">
        <v>708</v>
      </c>
      <c r="E6" s="10">
        <f t="shared" ref="E6:E27" si="0">D6/C6*100</f>
        <v>85.922330097087368</v>
      </c>
    </row>
    <row r="7" spans="1:5" ht="27" customHeight="1">
      <c r="A7" s="11">
        <v>3</v>
      </c>
      <c r="B7" s="2" t="s">
        <v>22</v>
      </c>
      <c r="C7" s="8">
        <v>942</v>
      </c>
      <c r="D7" s="11">
        <v>858</v>
      </c>
      <c r="E7" s="10">
        <f t="shared" si="0"/>
        <v>91.082802547770697</v>
      </c>
    </row>
    <row r="8" spans="1:5" ht="27" customHeight="1">
      <c r="A8" s="11">
        <v>4</v>
      </c>
      <c r="B8" s="2" t="s">
        <v>23</v>
      </c>
      <c r="C8" s="8">
        <v>1047</v>
      </c>
      <c r="D8" s="11">
        <v>596</v>
      </c>
      <c r="E8" s="10">
        <f t="shared" si="0"/>
        <v>56.924546322827126</v>
      </c>
    </row>
    <row r="9" spans="1:5" ht="27" customHeight="1">
      <c r="A9" s="11">
        <v>5</v>
      </c>
      <c r="B9" s="2" t="s">
        <v>24</v>
      </c>
      <c r="C9" s="8">
        <v>1141</v>
      </c>
      <c r="D9" s="11">
        <v>1068</v>
      </c>
      <c r="E9" s="10">
        <f t="shared" si="0"/>
        <v>93.602103418054341</v>
      </c>
    </row>
    <row r="10" spans="1:5" ht="27" customHeight="1">
      <c r="A10" s="11">
        <v>6</v>
      </c>
      <c r="B10" s="4" t="s">
        <v>1</v>
      </c>
      <c r="C10" s="9">
        <v>1058</v>
      </c>
      <c r="D10" s="11">
        <v>566</v>
      </c>
      <c r="E10" s="10">
        <f t="shared" si="0"/>
        <v>53.497164461247635</v>
      </c>
    </row>
    <row r="11" spans="1:5" ht="27" customHeight="1">
      <c r="A11" s="11">
        <v>7</v>
      </c>
      <c r="B11" s="4" t="s">
        <v>2</v>
      </c>
      <c r="C11" s="9">
        <v>1224</v>
      </c>
      <c r="D11" s="11">
        <v>1101</v>
      </c>
      <c r="E11" s="10">
        <f t="shared" si="0"/>
        <v>89.950980392156865</v>
      </c>
    </row>
    <row r="12" spans="1:5" ht="27" customHeight="1">
      <c r="A12" s="11">
        <v>8</v>
      </c>
      <c r="B12" s="4" t="s">
        <v>3</v>
      </c>
      <c r="C12" s="9">
        <v>964</v>
      </c>
      <c r="D12" s="11">
        <v>944</v>
      </c>
      <c r="E12" s="10">
        <f t="shared" si="0"/>
        <v>97.925311203319495</v>
      </c>
    </row>
    <row r="13" spans="1:5" ht="27" customHeight="1">
      <c r="A13" s="11">
        <v>9</v>
      </c>
      <c r="B13" s="2" t="s">
        <v>4</v>
      </c>
      <c r="C13" s="8">
        <v>959</v>
      </c>
      <c r="D13" s="11">
        <v>912</v>
      </c>
      <c r="E13" s="10">
        <f t="shared" si="0"/>
        <v>95.099061522419177</v>
      </c>
    </row>
    <row r="14" spans="1:5" ht="27" customHeight="1">
      <c r="A14" s="11">
        <v>10</v>
      </c>
      <c r="B14" s="2" t="s">
        <v>36</v>
      </c>
      <c r="C14" s="8">
        <v>1182</v>
      </c>
      <c r="D14" s="11">
        <v>1167</v>
      </c>
      <c r="E14" s="10">
        <f t="shared" si="0"/>
        <v>98.73096446700508</v>
      </c>
    </row>
    <row r="15" spans="1:5" ht="27" customHeight="1">
      <c r="A15" s="11">
        <v>11</v>
      </c>
      <c r="B15" s="4" t="s">
        <v>5</v>
      </c>
      <c r="C15" s="9">
        <v>1053</v>
      </c>
      <c r="D15" s="11">
        <v>741</v>
      </c>
      <c r="E15" s="10">
        <f t="shared" si="0"/>
        <v>70.370370370370367</v>
      </c>
    </row>
    <row r="16" spans="1:5" ht="27" customHeight="1">
      <c r="A16" s="11">
        <v>12</v>
      </c>
      <c r="B16" s="4" t="s">
        <v>6</v>
      </c>
      <c r="C16" s="9">
        <v>1086</v>
      </c>
      <c r="D16" s="11">
        <v>1086</v>
      </c>
      <c r="E16" s="10">
        <f t="shared" si="0"/>
        <v>100</v>
      </c>
    </row>
    <row r="17" spans="1:5" ht="27" customHeight="1">
      <c r="A17" s="11">
        <v>13</v>
      </c>
      <c r="B17" s="4" t="s">
        <v>7</v>
      </c>
      <c r="C17" s="9">
        <v>1071</v>
      </c>
      <c r="D17" s="11">
        <v>735</v>
      </c>
      <c r="E17" s="10">
        <f t="shared" si="0"/>
        <v>68.627450980392155</v>
      </c>
    </row>
    <row r="18" spans="1:5" ht="27" customHeight="1">
      <c r="A18" s="11">
        <v>14</v>
      </c>
      <c r="B18" s="4" t="s">
        <v>8</v>
      </c>
      <c r="C18" s="9">
        <v>1569</v>
      </c>
      <c r="D18" s="11">
        <v>1408</v>
      </c>
      <c r="E18" s="10">
        <f t="shared" si="0"/>
        <v>89.738687061822816</v>
      </c>
    </row>
    <row r="19" spans="1:5" ht="27" customHeight="1">
      <c r="A19" s="11">
        <v>15</v>
      </c>
      <c r="B19" s="4" t="s">
        <v>9</v>
      </c>
      <c r="C19" s="9">
        <v>842</v>
      </c>
      <c r="D19" s="11">
        <v>736</v>
      </c>
      <c r="E19" s="10">
        <f t="shared" si="0"/>
        <v>87.410926365795731</v>
      </c>
    </row>
    <row r="20" spans="1:5" ht="27" customHeight="1">
      <c r="A20" s="11">
        <v>16</v>
      </c>
      <c r="B20" s="4" t="s">
        <v>10</v>
      </c>
      <c r="C20" s="9">
        <v>923</v>
      </c>
      <c r="D20" s="11">
        <v>971</v>
      </c>
      <c r="E20" s="10">
        <f t="shared" si="0"/>
        <v>105.20043336944744</v>
      </c>
    </row>
    <row r="21" spans="1:5" ht="27" customHeight="1">
      <c r="A21" s="11">
        <v>17</v>
      </c>
      <c r="B21" s="4" t="s">
        <v>11</v>
      </c>
      <c r="C21" s="9">
        <v>628</v>
      </c>
      <c r="D21" s="11">
        <v>616</v>
      </c>
      <c r="E21" s="10">
        <f t="shared" si="0"/>
        <v>98.089171974522287</v>
      </c>
    </row>
    <row r="22" spans="1:5" ht="27" customHeight="1">
      <c r="A22" s="11">
        <v>18</v>
      </c>
      <c r="B22" s="2" t="s">
        <v>12</v>
      </c>
      <c r="C22" s="8">
        <v>1338</v>
      </c>
      <c r="D22" s="11">
        <v>1094</v>
      </c>
      <c r="E22" s="10">
        <f t="shared" si="0"/>
        <v>81.763826606875938</v>
      </c>
    </row>
    <row r="23" spans="1:5" ht="27" customHeight="1">
      <c r="A23" s="11">
        <v>19</v>
      </c>
      <c r="B23" s="2" t="s">
        <v>25</v>
      </c>
      <c r="C23" s="8">
        <v>1020</v>
      </c>
      <c r="D23" s="11">
        <v>1030</v>
      </c>
      <c r="E23" s="10">
        <f t="shared" si="0"/>
        <v>100.98039215686273</v>
      </c>
    </row>
    <row r="24" spans="1:5" ht="27" customHeight="1">
      <c r="A24" s="11">
        <v>20</v>
      </c>
      <c r="B24" s="4" t="s">
        <v>13</v>
      </c>
      <c r="C24" s="9">
        <v>938</v>
      </c>
      <c r="D24" s="11">
        <v>871</v>
      </c>
      <c r="E24" s="10">
        <f t="shared" si="0"/>
        <v>92.857142857142861</v>
      </c>
    </row>
    <row r="25" spans="1:5" ht="27" customHeight="1">
      <c r="A25" s="11">
        <v>21</v>
      </c>
      <c r="B25" s="2" t="s">
        <v>14</v>
      </c>
      <c r="C25" s="8">
        <v>1139</v>
      </c>
      <c r="D25" s="11">
        <v>1405</v>
      </c>
      <c r="E25" s="10">
        <f>D25/C25*100</f>
        <v>123.35381913959613</v>
      </c>
    </row>
    <row r="26" spans="1:5" ht="27" customHeight="1">
      <c r="A26" s="11">
        <v>22</v>
      </c>
      <c r="B26" s="4" t="s">
        <v>15</v>
      </c>
      <c r="C26" s="9">
        <v>1237</v>
      </c>
      <c r="D26" s="11">
        <v>1104</v>
      </c>
      <c r="E26" s="10">
        <f t="shared" si="0"/>
        <v>89.248181083265962</v>
      </c>
    </row>
    <row r="27" spans="1:5" ht="27" customHeight="1">
      <c r="A27" s="11"/>
      <c r="B27" s="2" t="s">
        <v>16</v>
      </c>
      <c r="C27" s="11">
        <f>SUM(C5:C26)</f>
        <v>23279</v>
      </c>
      <c r="D27" s="11">
        <f>SUM(D5:D26)</f>
        <v>20762</v>
      </c>
      <c r="E27" s="10">
        <f t="shared" si="0"/>
        <v>89.187679883156491</v>
      </c>
    </row>
    <row r="28" spans="1:5">
      <c r="A28" s="1"/>
      <c r="B28" s="1"/>
      <c r="C28" s="5"/>
      <c r="D28" s="1"/>
      <c r="E28" s="1"/>
    </row>
  </sheetData>
  <mergeCells count="3">
    <mergeCell ref="A1:E1"/>
    <mergeCell ref="A2:E2"/>
    <mergeCell ref="A3:E3"/>
  </mergeCells>
  <pageMargins left="0.7" right="0.7" top="0.44" bottom="0.37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8"/>
  <sheetViews>
    <sheetView topLeftCell="A19" workbookViewId="0">
      <selection activeCell="I11" sqref="I11"/>
    </sheetView>
  </sheetViews>
  <sheetFormatPr defaultRowHeight="15"/>
  <cols>
    <col min="1" max="1" width="5.140625" style="6" customWidth="1"/>
    <col min="2" max="2" width="16.85546875" customWidth="1"/>
    <col min="3" max="3" width="21.5703125" style="6" customWidth="1"/>
    <col min="4" max="5" width="21.5703125" customWidth="1"/>
  </cols>
  <sheetData>
    <row r="1" spans="1:5" ht="15.75">
      <c r="A1" s="35" t="s">
        <v>30</v>
      </c>
      <c r="B1" s="35"/>
      <c r="C1" s="35"/>
      <c r="D1" s="35"/>
      <c r="E1" s="35"/>
    </row>
    <row r="2" spans="1:5" ht="36" customHeight="1">
      <c r="A2" s="37" t="s">
        <v>37</v>
      </c>
      <c r="B2" s="38"/>
      <c r="C2" s="38"/>
      <c r="D2" s="38"/>
      <c r="E2" s="39"/>
    </row>
    <row r="3" spans="1:5" ht="24" customHeight="1">
      <c r="A3" s="36" t="s">
        <v>49</v>
      </c>
      <c r="B3" s="36"/>
      <c r="C3" s="36"/>
      <c r="D3" s="36"/>
      <c r="E3" s="36"/>
    </row>
    <row r="4" spans="1:5" ht="45.75">
      <c r="A4" s="11" t="s">
        <v>19</v>
      </c>
      <c r="B4" s="12" t="s">
        <v>20</v>
      </c>
      <c r="C4" s="12" t="s">
        <v>18</v>
      </c>
      <c r="D4" s="12" t="s">
        <v>32</v>
      </c>
      <c r="E4" s="12" t="s">
        <v>50</v>
      </c>
    </row>
    <row r="5" spans="1:5" ht="25.5" customHeight="1">
      <c r="A5" s="11">
        <v>1</v>
      </c>
      <c r="B5" s="2" t="s">
        <v>21</v>
      </c>
      <c r="C5" s="11">
        <v>1045</v>
      </c>
      <c r="D5" s="11">
        <v>185</v>
      </c>
      <c r="E5" s="10">
        <f>D5/C5*100</f>
        <v>17.703349282296653</v>
      </c>
    </row>
    <row r="6" spans="1:5" ht="25.5" customHeight="1">
      <c r="A6" s="11">
        <v>2</v>
      </c>
      <c r="B6" s="4" t="s">
        <v>0</v>
      </c>
      <c r="C6" s="11">
        <v>708</v>
      </c>
      <c r="D6" s="11">
        <v>78</v>
      </c>
      <c r="E6" s="10">
        <f t="shared" ref="E6:E27" si="0">D6/C6*100</f>
        <v>11.016949152542372</v>
      </c>
    </row>
    <row r="7" spans="1:5" ht="25.5" customHeight="1">
      <c r="A7" s="11">
        <v>3</v>
      </c>
      <c r="B7" s="2" t="s">
        <v>22</v>
      </c>
      <c r="C7" s="11">
        <v>858</v>
      </c>
      <c r="D7" s="11">
        <v>151</v>
      </c>
      <c r="E7" s="10">
        <f t="shared" si="0"/>
        <v>17.599067599067599</v>
      </c>
    </row>
    <row r="8" spans="1:5" ht="25.5" customHeight="1">
      <c r="A8" s="11">
        <v>4</v>
      </c>
      <c r="B8" s="2" t="s">
        <v>23</v>
      </c>
      <c r="C8" s="11">
        <v>596</v>
      </c>
      <c r="D8" s="11">
        <v>287</v>
      </c>
      <c r="E8" s="10">
        <f t="shared" si="0"/>
        <v>48.154362416107382</v>
      </c>
    </row>
    <row r="9" spans="1:5" ht="25.5" customHeight="1">
      <c r="A9" s="11">
        <v>5</v>
      </c>
      <c r="B9" s="2" t="s">
        <v>24</v>
      </c>
      <c r="C9" s="11">
        <v>1068</v>
      </c>
      <c r="D9" s="11">
        <v>1068</v>
      </c>
      <c r="E9" s="10">
        <f t="shared" si="0"/>
        <v>100</v>
      </c>
    </row>
    <row r="10" spans="1:5" ht="25.5" customHeight="1">
      <c r="A10" s="11">
        <v>6</v>
      </c>
      <c r="B10" s="4" t="s">
        <v>1</v>
      </c>
      <c r="C10" s="11">
        <v>566</v>
      </c>
      <c r="D10" s="11">
        <v>466</v>
      </c>
      <c r="E10" s="10">
        <f t="shared" si="0"/>
        <v>82.332155477031804</v>
      </c>
    </row>
    <row r="11" spans="1:5" ht="25.5" customHeight="1">
      <c r="A11" s="11">
        <v>7</v>
      </c>
      <c r="B11" s="4" t="s">
        <v>2</v>
      </c>
      <c r="C11" s="11">
        <v>1101</v>
      </c>
      <c r="D11" s="11">
        <v>807</v>
      </c>
      <c r="E11" s="10">
        <f t="shared" si="0"/>
        <v>73.297002724795647</v>
      </c>
    </row>
    <row r="12" spans="1:5" ht="25.5" customHeight="1">
      <c r="A12" s="11">
        <v>8</v>
      </c>
      <c r="B12" s="4" t="s">
        <v>3</v>
      </c>
      <c r="C12" s="11">
        <v>944</v>
      </c>
      <c r="D12" s="11">
        <v>327</v>
      </c>
      <c r="E12" s="10">
        <f t="shared" si="0"/>
        <v>34.639830508474581</v>
      </c>
    </row>
    <row r="13" spans="1:5" ht="25.5" customHeight="1">
      <c r="A13" s="11">
        <v>9</v>
      </c>
      <c r="B13" s="2" t="s">
        <v>4</v>
      </c>
      <c r="C13" s="11">
        <v>912</v>
      </c>
      <c r="D13" s="11">
        <v>62</v>
      </c>
      <c r="E13" s="10">
        <f t="shared" si="0"/>
        <v>6.7982456140350882</v>
      </c>
    </row>
    <row r="14" spans="1:5" ht="25.5" customHeight="1">
      <c r="A14" s="11">
        <v>10</v>
      </c>
      <c r="B14" s="2" t="s">
        <v>36</v>
      </c>
      <c r="C14" s="11">
        <v>1167</v>
      </c>
      <c r="D14" s="11">
        <v>655</v>
      </c>
      <c r="E14" s="10">
        <f t="shared" si="0"/>
        <v>56.126820908311913</v>
      </c>
    </row>
    <row r="15" spans="1:5" ht="25.5" customHeight="1">
      <c r="A15" s="11">
        <v>11</v>
      </c>
      <c r="B15" s="4" t="s">
        <v>5</v>
      </c>
      <c r="C15" s="11">
        <v>741</v>
      </c>
      <c r="D15" s="11">
        <v>155</v>
      </c>
      <c r="E15" s="10">
        <f t="shared" si="0"/>
        <v>20.917678812415655</v>
      </c>
    </row>
    <row r="16" spans="1:5" ht="25.5" customHeight="1">
      <c r="A16" s="11">
        <v>12</v>
      </c>
      <c r="B16" s="4" t="s">
        <v>6</v>
      </c>
      <c r="C16" s="11">
        <v>1086</v>
      </c>
      <c r="D16" s="11">
        <v>369</v>
      </c>
      <c r="E16" s="10">
        <f t="shared" si="0"/>
        <v>33.97790055248619</v>
      </c>
    </row>
    <row r="17" spans="1:5" ht="25.5" customHeight="1">
      <c r="A17" s="11">
        <v>13</v>
      </c>
      <c r="B17" s="4" t="s">
        <v>7</v>
      </c>
      <c r="C17" s="11">
        <v>735</v>
      </c>
      <c r="D17" s="11">
        <v>530</v>
      </c>
      <c r="E17" s="10">
        <f t="shared" si="0"/>
        <v>72.10884353741497</v>
      </c>
    </row>
    <row r="18" spans="1:5" ht="25.5" customHeight="1">
      <c r="A18" s="11">
        <v>14</v>
      </c>
      <c r="B18" s="4" t="s">
        <v>8</v>
      </c>
      <c r="C18" s="11">
        <v>1408</v>
      </c>
      <c r="D18" s="11">
        <v>372</v>
      </c>
      <c r="E18" s="10">
        <f t="shared" si="0"/>
        <v>26.420454545454547</v>
      </c>
    </row>
    <row r="19" spans="1:5" ht="25.5" customHeight="1">
      <c r="A19" s="11">
        <v>15</v>
      </c>
      <c r="B19" s="4" t="s">
        <v>9</v>
      </c>
      <c r="C19" s="11">
        <v>736</v>
      </c>
      <c r="D19" s="11">
        <v>70</v>
      </c>
      <c r="E19" s="10">
        <f t="shared" si="0"/>
        <v>9.5108695652173925</v>
      </c>
    </row>
    <row r="20" spans="1:5" ht="25.5" customHeight="1">
      <c r="A20" s="11">
        <v>16</v>
      </c>
      <c r="B20" s="4" t="s">
        <v>10</v>
      </c>
      <c r="C20" s="11">
        <v>971</v>
      </c>
      <c r="D20" s="11">
        <v>302</v>
      </c>
      <c r="E20" s="10">
        <f t="shared" si="0"/>
        <v>31.10195674562307</v>
      </c>
    </row>
    <row r="21" spans="1:5" ht="25.5" customHeight="1">
      <c r="A21" s="11">
        <v>17</v>
      </c>
      <c r="B21" s="4" t="s">
        <v>11</v>
      </c>
      <c r="C21" s="11">
        <v>616</v>
      </c>
      <c r="D21" s="11">
        <v>34</v>
      </c>
      <c r="E21" s="10">
        <f t="shared" si="0"/>
        <v>5.5194805194805197</v>
      </c>
    </row>
    <row r="22" spans="1:5" ht="25.5" customHeight="1">
      <c r="A22" s="11">
        <v>18</v>
      </c>
      <c r="B22" s="2" t="s">
        <v>12</v>
      </c>
      <c r="C22" s="11">
        <v>1094</v>
      </c>
      <c r="D22" s="11">
        <v>408</v>
      </c>
      <c r="E22" s="10">
        <f t="shared" si="0"/>
        <v>37.294332723948813</v>
      </c>
    </row>
    <row r="23" spans="1:5" ht="25.5" customHeight="1">
      <c r="A23" s="11">
        <v>19</v>
      </c>
      <c r="B23" s="2" t="s">
        <v>25</v>
      </c>
      <c r="C23" s="11">
        <v>1030</v>
      </c>
      <c r="D23" s="11">
        <v>174</v>
      </c>
      <c r="E23" s="10">
        <f t="shared" si="0"/>
        <v>16.893203883495143</v>
      </c>
    </row>
    <row r="24" spans="1:5" ht="25.5" customHeight="1">
      <c r="A24" s="11">
        <v>20</v>
      </c>
      <c r="B24" s="4" t="s">
        <v>13</v>
      </c>
      <c r="C24" s="11">
        <v>871</v>
      </c>
      <c r="D24" s="11">
        <v>90</v>
      </c>
      <c r="E24" s="10">
        <f t="shared" si="0"/>
        <v>10.332950631458095</v>
      </c>
    </row>
    <row r="25" spans="1:5" ht="25.5" customHeight="1">
      <c r="A25" s="11">
        <v>21</v>
      </c>
      <c r="B25" s="2" t="s">
        <v>14</v>
      </c>
      <c r="C25" s="11">
        <v>1405</v>
      </c>
      <c r="D25" s="11">
        <v>437</v>
      </c>
      <c r="E25" s="10">
        <f t="shared" si="0"/>
        <v>31.103202846975087</v>
      </c>
    </row>
    <row r="26" spans="1:5" ht="25.5" customHeight="1">
      <c r="A26" s="11">
        <v>22</v>
      </c>
      <c r="B26" s="4" t="s">
        <v>15</v>
      </c>
      <c r="C26" s="11">
        <v>1104</v>
      </c>
      <c r="D26" s="11">
        <v>305</v>
      </c>
      <c r="E26" s="10">
        <f t="shared" si="0"/>
        <v>27.626811594202898</v>
      </c>
    </row>
    <row r="27" spans="1:5" ht="25.5" customHeight="1">
      <c r="A27" s="11"/>
      <c r="B27" s="2" t="s">
        <v>16</v>
      </c>
      <c r="C27" s="11">
        <f>SUM(C5:C26)</f>
        <v>20762</v>
      </c>
      <c r="D27" s="11">
        <f>SUM(D5:D26)</f>
        <v>7332</v>
      </c>
      <c r="E27" s="10">
        <f t="shared" si="0"/>
        <v>35.314516905885753</v>
      </c>
    </row>
    <row r="28" spans="1:5">
      <c r="A28" s="5"/>
      <c r="B28" s="1"/>
      <c r="C28" s="5"/>
      <c r="D28" s="1"/>
      <c r="E28" s="1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8"/>
  <sheetViews>
    <sheetView topLeftCell="A4" workbookViewId="0">
      <selection activeCell="C27" sqref="C27:E27"/>
    </sheetView>
  </sheetViews>
  <sheetFormatPr defaultRowHeight="15"/>
  <cols>
    <col min="1" max="1" width="5.140625" style="6" customWidth="1"/>
    <col min="2" max="2" width="16.85546875" customWidth="1"/>
    <col min="3" max="5" width="21.5703125" customWidth="1"/>
  </cols>
  <sheetData>
    <row r="1" spans="1:5" ht="15.75">
      <c r="A1" s="35" t="s">
        <v>30</v>
      </c>
      <c r="B1" s="35"/>
      <c r="C1" s="35"/>
      <c r="D1" s="35"/>
      <c r="E1" s="35"/>
    </row>
    <row r="2" spans="1:5" ht="36" customHeight="1">
      <c r="A2" s="37" t="s">
        <v>37</v>
      </c>
      <c r="B2" s="38"/>
      <c r="C2" s="38"/>
      <c r="D2" s="38"/>
      <c r="E2" s="39"/>
    </row>
    <row r="3" spans="1:5" ht="24" customHeight="1">
      <c r="A3" s="36" t="s">
        <v>52</v>
      </c>
      <c r="B3" s="36"/>
      <c r="C3" s="36"/>
      <c r="D3" s="36"/>
      <c r="E3" s="36"/>
    </row>
    <row r="4" spans="1:5" ht="60.75">
      <c r="A4" s="11" t="s">
        <v>19</v>
      </c>
      <c r="B4" s="12" t="s">
        <v>20</v>
      </c>
      <c r="C4" s="12" t="s">
        <v>18</v>
      </c>
      <c r="D4" s="12" t="s">
        <v>32</v>
      </c>
      <c r="E4" s="12" t="s">
        <v>35</v>
      </c>
    </row>
    <row r="5" spans="1:5" ht="25.5" customHeight="1">
      <c r="A5" s="11">
        <v>1</v>
      </c>
      <c r="B5" s="2" t="s">
        <v>21</v>
      </c>
      <c r="C5" s="11">
        <v>963</v>
      </c>
      <c r="D5" s="11">
        <v>150</v>
      </c>
      <c r="E5" s="10">
        <f>D5/C5*100</f>
        <v>15.57632398753894</v>
      </c>
    </row>
    <row r="6" spans="1:5" ht="25.5" customHeight="1">
      <c r="A6" s="11">
        <v>2</v>
      </c>
      <c r="B6" s="4" t="s">
        <v>0</v>
      </c>
      <c r="C6" s="11">
        <v>562</v>
      </c>
      <c r="D6" s="11">
        <v>63</v>
      </c>
      <c r="E6" s="10">
        <f t="shared" ref="E6:E27" si="0">D6/C6*100</f>
        <v>11.209964412811388</v>
      </c>
    </row>
    <row r="7" spans="1:5" ht="25.5" customHeight="1">
      <c r="A7" s="11">
        <v>3</v>
      </c>
      <c r="B7" s="2" t="s">
        <v>22</v>
      </c>
      <c r="C7" s="11">
        <v>421</v>
      </c>
      <c r="D7" s="11">
        <v>86</v>
      </c>
      <c r="E7" s="10">
        <f t="shared" si="0"/>
        <v>20.427553444180521</v>
      </c>
    </row>
    <row r="8" spans="1:5" ht="25.5" customHeight="1">
      <c r="A8" s="11">
        <v>4</v>
      </c>
      <c r="B8" s="2" t="s">
        <v>23</v>
      </c>
      <c r="C8" s="11">
        <v>454</v>
      </c>
      <c r="D8" s="11">
        <v>103</v>
      </c>
      <c r="E8" s="10">
        <f t="shared" si="0"/>
        <v>22.687224669603523</v>
      </c>
    </row>
    <row r="9" spans="1:5" ht="25.5" customHeight="1">
      <c r="A9" s="11">
        <v>5</v>
      </c>
      <c r="B9" s="2" t="s">
        <v>24</v>
      </c>
      <c r="C9" s="11">
        <v>887</v>
      </c>
      <c r="D9" s="11">
        <v>887</v>
      </c>
      <c r="E9" s="10">
        <f t="shared" si="0"/>
        <v>100</v>
      </c>
    </row>
    <row r="10" spans="1:5" ht="25.5" customHeight="1">
      <c r="A10" s="11">
        <v>6</v>
      </c>
      <c r="B10" s="4" t="s">
        <v>1</v>
      </c>
      <c r="C10" s="11">
        <v>700</v>
      </c>
      <c r="D10" s="11">
        <v>464</v>
      </c>
      <c r="E10" s="10">
        <f t="shared" si="0"/>
        <v>66.285714285714278</v>
      </c>
    </row>
    <row r="11" spans="1:5" ht="25.5" customHeight="1">
      <c r="A11" s="11">
        <v>7</v>
      </c>
      <c r="B11" s="4" t="s">
        <v>2</v>
      </c>
      <c r="C11" s="11">
        <v>1025</v>
      </c>
      <c r="D11" s="11">
        <v>601</v>
      </c>
      <c r="E11" s="10">
        <f t="shared" si="0"/>
        <v>58.634146341463413</v>
      </c>
    </row>
    <row r="12" spans="1:5" ht="25.5" customHeight="1">
      <c r="A12" s="11">
        <v>8</v>
      </c>
      <c r="B12" s="4" t="s">
        <v>3</v>
      </c>
      <c r="C12" s="11">
        <v>903</v>
      </c>
      <c r="D12" s="11">
        <v>396</v>
      </c>
      <c r="E12" s="10">
        <f t="shared" si="0"/>
        <v>43.853820598006642</v>
      </c>
    </row>
    <row r="13" spans="1:5" ht="25.5" customHeight="1">
      <c r="A13" s="11">
        <v>9</v>
      </c>
      <c r="B13" s="2" t="s">
        <v>4</v>
      </c>
      <c r="C13" s="11">
        <v>726</v>
      </c>
      <c r="D13" s="11">
        <v>90</v>
      </c>
      <c r="E13" s="10">
        <f t="shared" si="0"/>
        <v>12.396694214876034</v>
      </c>
    </row>
    <row r="14" spans="1:5" ht="25.5" customHeight="1">
      <c r="A14" s="11">
        <v>10</v>
      </c>
      <c r="B14" s="2" t="s">
        <v>36</v>
      </c>
      <c r="C14" s="11">
        <v>1200</v>
      </c>
      <c r="D14" s="11">
        <v>149</v>
      </c>
      <c r="E14" s="10">
        <f t="shared" si="0"/>
        <v>12.416666666666666</v>
      </c>
    </row>
    <row r="15" spans="1:5" ht="25.5" customHeight="1">
      <c r="A15" s="11">
        <v>11</v>
      </c>
      <c r="B15" s="4" t="s">
        <v>5</v>
      </c>
      <c r="C15" s="11">
        <v>1204</v>
      </c>
      <c r="D15" s="11">
        <v>298</v>
      </c>
      <c r="E15" s="10">
        <f t="shared" si="0"/>
        <v>24.750830564784053</v>
      </c>
    </row>
    <row r="16" spans="1:5" ht="25.5" customHeight="1">
      <c r="A16" s="11">
        <v>12</v>
      </c>
      <c r="B16" s="4" t="s">
        <v>6</v>
      </c>
      <c r="C16" s="11">
        <v>985</v>
      </c>
      <c r="D16" s="11">
        <v>235</v>
      </c>
      <c r="E16" s="10">
        <f t="shared" si="0"/>
        <v>23.857868020304569</v>
      </c>
    </row>
    <row r="17" spans="1:5" ht="25.5" customHeight="1">
      <c r="A17" s="11">
        <v>13</v>
      </c>
      <c r="B17" s="4" t="s">
        <v>7</v>
      </c>
      <c r="C17" s="11">
        <v>1428</v>
      </c>
      <c r="D17" s="11">
        <v>515</v>
      </c>
      <c r="E17" s="10">
        <f t="shared" si="0"/>
        <v>36.064425770308119</v>
      </c>
    </row>
    <row r="18" spans="1:5" ht="25.5" customHeight="1">
      <c r="A18" s="11">
        <v>14</v>
      </c>
      <c r="B18" s="4" t="s">
        <v>8</v>
      </c>
      <c r="C18" s="11">
        <v>840</v>
      </c>
      <c r="D18" s="11">
        <v>88</v>
      </c>
      <c r="E18" s="10">
        <f t="shared" si="0"/>
        <v>10.476190476190476</v>
      </c>
    </row>
    <row r="19" spans="1:5" ht="25.5" customHeight="1">
      <c r="A19" s="11">
        <v>15</v>
      </c>
      <c r="B19" s="4" t="s">
        <v>9</v>
      </c>
      <c r="C19" s="11">
        <v>905</v>
      </c>
      <c r="D19" s="11">
        <v>99</v>
      </c>
      <c r="E19" s="10">
        <f t="shared" si="0"/>
        <v>10.939226519337018</v>
      </c>
    </row>
    <row r="20" spans="1:5" ht="25.5" customHeight="1">
      <c r="A20" s="11">
        <v>16</v>
      </c>
      <c r="B20" s="4" t="s">
        <v>10</v>
      </c>
      <c r="C20" s="11">
        <v>914</v>
      </c>
      <c r="D20" s="11">
        <v>61</v>
      </c>
      <c r="E20" s="10">
        <f t="shared" si="0"/>
        <v>6.6739606126914666</v>
      </c>
    </row>
    <row r="21" spans="1:5" ht="25.5" customHeight="1">
      <c r="A21" s="11">
        <v>17</v>
      </c>
      <c r="B21" s="4" t="s">
        <v>11</v>
      </c>
      <c r="C21" s="11">
        <v>601</v>
      </c>
      <c r="D21" s="11">
        <v>84</v>
      </c>
      <c r="E21" s="10">
        <f t="shared" si="0"/>
        <v>13.976705490848584</v>
      </c>
    </row>
    <row r="22" spans="1:5" ht="25.5" customHeight="1">
      <c r="A22" s="11">
        <v>18</v>
      </c>
      <c r="B22" s="2" t="s">
        <v>12</v>
      </c>
      <c r="C22" s="11">
        <v>836</v>
      </c>
      <c r="D22" s="11">
        <v>41</v>
      </c>
      <c r="E22" s="10">
        <f t="shared" si="0"/>
        <v>4.9043062200956937</v>
      </c>
    </row>
    <row r="23" spans="1:5" ht="25.5" customHeight="1">
      <c r="A23" s="11">
        <v>19</v>
      </c>
      <c r="B23" s="2" t="s">
        <v>25</v>
      </c>
      <c r="C23" s="11">
        <v>930</v>
      </c>
      <c r="D23" s="11">
        <v>239</v>
      </c>
      <c r="E23" s="10">
        <f t="shared" si="0"/>
        <v>25.6989247311828</v>
      </c>
    </row>
    <row r="24" spans="1:5" ht="25.5" customHeight="1">
      <c r="A24" s="11">
        <v>20</v>
      </c>
      <c r="B24" s="4" t="s">
        <v>13</v>
      </c>
      <c r="C24" s="11">
        <v>924</v>
      </c>
      <c r="D24" s="11">
        <v>178</v>
      </c>
      <c r="E24" s="10">
        <f t="shared" si="0"/>
        <v>19.264069264069263</v>
      </c>
    </row>
    <row r="25" spans="1:5" ht="25.5" customHeight="1">
      <c r="A25" s="11">
        <v>21</v>
      </c>
      <c r="B25" s="2" t="s">
        <v>14</v>
      </c>
      <c r="C25" s="11">
        <v>1092</v>
      </c>
      <c r="D25" s="11">
        <v>308</v>
      </c>
      <c r="E25" s="10">
        <f t="shared" si="0"/>
        <v>28.205128205128204</v>
      </c>
    </row>
    <row r="26" spans="1:5" ht="25.5" customHeight="1">
      <c r="A26" s="11">
        <v>22</v>
      </c>
      <c r="B26" s="4" t="s">
        <v>15</v>
      </c>
      <c r="C26" s="11">
        <v>677</v>
      </c>
      <c r="D26" s="11">
        <v>290</v>
      </c>
      <c r="E26" s="10">
        <f t="shared" si="0"/>
        <v>42.836041358936484</v>
      </c>
    </row>
    <row r="27" spans="1:5" ht="25.5" customHeight="1">
      <c r="A27" s="11"/>
      <c r="B27" s="2" t="s">
        <v>16</v>
      </c>
      <c r="C27" s="11">
        <f>SUM(C5:C26)</f>
        <v>19177</v>
      </c>
      <c r="D27" s="11">
        <f>SUM(D5:D26)</f>
        <v>5425</v>
      </c>
      <c r="E27" s="10">
        <f t="shared" si="0"/>
        <v>28.289096313291967</v>
      </c>
    </row>
    <row r="28" spans="1:5">
      <c r="A28" s="5"/>
      <c r="B28" s="1"/>
      <c r="C28" s="1"/>
      <c r="D28" s="1"/>
      <c r="E28" s="1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C27" sqref="C27:E27"/>
    </sheetView>
  </sheetViews>
  <sheetFormatPr defaultRowHeight="15"/>
  <cols>
    <col min="1" max="1" width="6.85546875" customWidth="1"/>
    <col min="2" max="2" width="16.5703125" bestFit="1" customWidth="1"/>
    <col min="3" max="5" width="18.42578125" customWidth="1"/>
  </cols>
  <sheetData>
    <row r="1" spans="1:5" ht="15.75">
      <c r="A1" s="35" t="s">
        <v>30</v>
      </c>
      <c r="B1" s="35"/>
      <c r="C1" s="35"/>
      <c r="D1" s="35"/>
      <c r="E1" s="35"/>
    </row>
    <row r="2" spans="1:5" ht="25.5" customHeight="1">
      <c r="A2" s="37" t="s">
        <v>28</v>
      </c>
      <c r="B2" s="38"/>
      <c r="C2" s="38"/>
      <c r="D2" s="38"/>
      <c r="E2" s="39"/>
    </row>
    <row r="3" spans="1:5" ht="24" customHeight="1">
      <c r="A3" s="36" t="s">
        <v>51</v>
      </c>
      <c r="B3" s="36"/>
      <c r="C3" s="36"/>
      <c r="D3" s="36"/>
      <c r="E3" s="36"/>
    </row>
    <row r="4" spans="1:5" ht="60.75">
      <c r="A4" s="11" t="s">
        <v>19</v>
      </c>
      <c r="B4" s="12" t="s">
        <v>20</v>
      </c>
      <c r="C4" s="12" t="s">
        <v>26</v>
      </c>
      <c r="D4" s="12" t="s">
        <v>27</v>
      </c>
      <c r="E4" s="12" t="s">
        <v>34</v>
      </c>
    </row>
    <row r="5" spans="1:5" ht="27" customHeight="1">
      <c r="A5" s="11">
        <v>1</v>
      </c>
      <c r="B5" s="2" t="s">
        <v>21</v>
      </c>
      <c r="C5" s="8">
        <v>1094</v>
      </c>
      <c r="D5" s="11">
        <v>963</v>
      </c>
      <c r="E5" s="10">
        <f>D5/C5*100</f>
        <v>88.025594149908599</v>
      </c>
    </row>
    <row r="6" spans="1:5" ht="27" customHeight="1">
      <c r="A6" s="11">
        <v>2</v>
      </c>
      <c r="B6" s="4" t="s">
        <v>0</v>
      </c>
      <c r="C6" s="9">
        <v>824</v>
      </c>
      <c r="D6" s="11">
        <v>562</v>
      </c>
      <c r="E6" s="10">
        <f t="shared" ref="E6:E27" si="0">D6/C6*100</f>
        <v>68.203883495145632</v>
      </c>
    </row>
    <row r="7" spans="1:5" ht="27" customHeight="1">
      <c r="A7" s="11">
        <v>3</v>
      </c>
      <c r="B7" s="2" t="s">
        <v>22</v>
      </c>
      <c r="C7" s="8">
        <v>942</v>
      </c>
      <c r="D7" s="11">
        <v>421</v>
      </c>
      <c r="E7" s="10">
        <f t="shared" si="0"/>
        <v>44.692144373673038</v>
      </c>
    </row>
    <row r="8" spans="1:5" ht="27" customHeight="1">
      <c r="A8" s="11">
        <v>4</v>
      </c>
      <c r="B8" s="2" t="s">
        <v>23</v>
      </c>
      <c r="C8" s="8">
        <v>1047</v>
      </c>
      <c r="D8" s="11">
        <v>454</v>
      </c>
      <c r="E8" s="10">
        <f t="shared" si="0"/>
        <v>43.361986628462276</v>
      </c>
    </row>
    <row r="9" spans="1:5" ht="27" customHeight="1">
      <c r="A9" s="11">
        <v>5</v>
      </c>
      <c r="B9" s="2" t="s">
        <v>24</v>
      </c>
      <c r="C9" s="8">
        <v>1141</v>
      </c>
      <c r="D9" s="11">
        <v>887</v>
      </c>
      <c r="E9" s="10">
        <f t="shared" si="0"/>
        <v>77.73882559158632</v>
      </c>
    </row>
    <row r="10" spans="1:5" ht="27" customHeight="1">
      <c r="A10" s="11">
        <v>6</v>
      </c>
      <c r="B10" s="4" t="s">
        <v>1</v>
      </c>
      <c r="C10" s="9">
        <v>1058</v>
      </c>
      <c r="D10" s="11">
        <v>700</v>
      </c>
      <c r="E10" s="10">
        <f t="shared" si="0"/>
        <v>66.162570888468807</v>
      </c>
    </row>
    <row r="11" spans="1:5" ht="27" customHeight="1">
      <c r="A11" s="11">
        <v>7</v>
      </c>
      <c r="B11" s="4" t="s">
        <v>2</v>
      </c>
      <c r="C11" s="9">
        <v>1224</v>
      </c>
      <c r="D11" s="11">
        <v>1025</v>
      </c>
      <c r="E11" s="10">
        <f t="shared" si="0"/>
        <v>83.74183006535948</v>
      </c>
    </row>
    <row r="12" spans="1:5" ht="27" customHeight="1">
      <c r="A12" s="11">
        <v>8</v>
      </c>
      <c r="B12" s="4" t="s">
        <v>3</v>
      </c>
      <c r="C12" s="9">
        <v>964</v>
      </c>
      <c r="D12" s="11">
        <v>903</v>
      </c>
      <c r="E12" s="10">
        <f t="shared" si="0"/>
        <v>93.672199170124486</v>
      </c>
    </row>
    <row r="13" spans="1:5" ht="27" customHeight="1">
      <c r="A13" s="11">
        <v>9</v>
      </c>
      <c r="B13" s="2" t="s">
        <v>4</v>
      </c>
      <c r="C13" s="8">
        <v>959</v>
      </c>
      <c r="D13" s="11">
        <v>726</v>
      </c>
      <c r="E13" s="10">
        <f t="shared" si="0"/>
        <v>75.703858185610002</v>
      </c>
    </row>
    <row r="14" spans="1:5" ht="27" customHeight="1">
      <c r="A14" s="11">
        <v>10</v>
      </c>
      <c r="B14" s="2" t="s">
        <v>36</v>
      </c>
      <c r="C14" s="8">
        <v>1182</v>
      </c>
      <c r="D14" s="11">
        <v>1200</v>
      </c>
      <c r="E14" s="10">
        <f t="shared" si="0"/>
        <v>101.5228426395939</v>
      </c>
    </row>
    <row r="15" spans="1:5" ht="27" customHeight="1">
      <c r="A15" s="11">
        <v>11</v>
      </c>
      <c r="B15" s="4" t="s">
        <v>5</v>
      </c>
      <c r="C15" s="9">
        <v>1053</v>
      </c>
      <c r="D15" s="11">
        <v>1204</v>
      </c>
      <c r="E15" s="10">
        <f t="shared" si="0"/>
        <v>114.33998100664769</v>
      </c>
    </row>
    <row r="16" spans="1:5" ht="27" customHeight="1">
      <c r="A16" s="11">
        <v>12</v>
      </c>
      <c r="B16" s="4" t="s">
        <v>6</v>
      </c>
      <c r="C16" s="9">
        <v>1086</v>
      </c>
      <c r="D16" s="11">
        <v>985</v>
      </c>
      <c r="E16" s="10">
        <f t="shared" si="0"/>
        <v>90.699815837937379</v>
      </c>
    </row>
    <row r="17" spans="1:5" ht="27" customHeight="1">
      <c r="A17" s="11">
        <v>13</v>
      </c>
      <c r="B17" s="4" t="s">
        <v>7</v>
      </c>
      <c r="C17" s="9">
        <v>1071</v>
      </c>
      <c r="D17" s="11">
        <v>1428</v>
      </c>
      <c r="E17" s="10">
        <f t="shared" si="0"/>
        <v>133.33333333333331</v>
      </c>
    </row>
    <row r="18" spans="1:5" ht="27" customHeight="1">
      <c r="A18" s="11">
        <v>14</v>
      </c>
      <c r="B18" s="4" t="s">
        <v>8</v>
      </c>
      <c r="C18" s="9">
        <v>1569</v>
      </c>
      <c r="D18" s="11">
        <v>840</v>
      </c>
      <c r="E18" s="10">
        <f t="shared" si="0"/>
        <v>53.537284894837477</v>
      </c>
    </row>
    <row r="19" spans="1:5" ht="27" customHeight="1">
      <c r="A19" s="11">
        <v>15</v>
      </c>
      <c r="B19" s="4" t="s">
        <v>9</v>
      </c>
      <c r="C19" s="9">
        <v>842</v>
      </c>
      <c r="D19" s="11">
        <v>905</v>
      </c>
      <c r="E19" s="10">
        <f t="shared" si="0"/>
        <v>107.48218527315913</v>
      </c>
    </row>
    <row r="20" spans="1:5" ht="27" customHeight="1">
      <c r="A20" s="11">
        <v>16</v>
      </c>
      <c r="B20" s="4" t="s">
        <v>10</v>
      </c>
      <c r="C20" s="9">
        <v>923</v>
      </c>
      <c r="D20" s="11">
        <v>914</v>
      </c>
      <c r="E20" s="10">
        <f t="shared" si="0"/>
        <v>99.024918743228611</v>
      </c>
    </row>
    <row r="21" spans="1:5" ht="27" customHeight="1">
      <c r="A21" s="11">
        <v>17</v>
      </c>
      <c r="B21" s="4" t="s">
        <v>11</v>
      </c>
      <c r="C21" s="9">
        <v>628</v>
      </c>
      <c r="D21" s="11">
        <v>601</v>
      </c>
      <c r="E21" s="10">
        <f t="shared" si="0"/>
        <v>95.70063694267516</v>
      </c>
    </row>
    <row r="22" spans="1:5" ht="27" customHeight="1">
      <c r="A22" s="11">
        <v>18</v>
      </c>
      <c r="B22" s="2" t="s">
        <v>12</v>
      </c>
      <c r="C22" s="8">
        <v>1338</v>
      </c>
      <c r="D22" s="11">
        <v>836</v>
      </c>
      <c r="E22" s="10">
        <f t="shared" si="0"/>
        <v>62.481315396113601</v>
      </c>
    </row>
    <row r="23" spans="1:5" ht="27" customHeight="1">
      <c r="A23" s="11">
        <v>19</v>
      </c>
      <c r="B23" s="2" t="s">
        <v>25</v>
      </c>
      <c r="C23" s="8">
        <v>1020</v>
      </c>
      <c r="D23" s="11">
        <v>930</v>
      </c>
      <c r="E23" s="10">
        <f t="shared" si="0"/>
        <v>91.17647058823529</v>
      </c>
    </row>
    <row r="24" spans="1:5" ht="27" customHeight="1">
      <c r="A24" s="11">
        <v>20</v>
      </c>
      <c r="B24" s="4" t="s">
        <v>13</v>
      </c>
      <c r="C24" s="9">
        <v>938</v>
      </c>
      <c r="D24" s="11">
        <v>924</v>
      </c>
      <c r="E24" s="10">
        <f t="shared" si="0"/>
        <v>98.507462686567166</v>
      </c>
    </row>
    <row r="25" spans="1:5" ht="27" customHeight="1">
      <c r="A25" s="11">
        <v>21</v>
      </c>
      <c r="B25" s="2" t="s">
        <v>14</v>
      </c>
      <c r="C25" s="8">
        <v>1139</v>
      </c>
      <c r="D25" s="11">
        <v>1092</v>
      </c>
      <c r="E25" s="10">
        <f t="shared" si="0"/>
        <v>95.873573309920985</v>
      </c>
    </row>
    <row r="26" spans="1:5" ht="27" customHeight="1">
      <c r="A26" s="11">
        <v>22</v>
      </c>
      <c r="B26" s="4" t="s">
        <v>15</v>
      </c>
      <c r="C26" s="9">
        <v>1237</v>
      </c>
      <c r="D26" s="11">
        <v>677</v>
      </c>
      <c r="E26" s="10">
        <f t="shared" si="0"/>
        <v>54.729183508488276</v>
      </c>
    </row>
    <row r="27" spans="1:5" ht="27" customHeight="1">
      <c r="A27" s="11"/>
      <c r="B27" s="2" t="s">
        <v>16</v>
      </c>
      <c r="C27" s="11">
        <f>SUM(C5:C26)</f>
        <v>23279</v>
      </c>
      <c r="D27" s="11">
        <f>SUM(D5:D26)</f>
        <v>19177</v>
      </c>
      <c r="E27" s="10">
        <f t="shared" si="0"/>
        <v>82.378968168735767</v>
      </c>
    </row>
    <row r="28" spans="1:5">
      <c r="A28" s="1"/>
      <c r="B28" s="1"/>
      <c r="C28" s="1"/>
      <c r="D28" s="1"/>
      <c r="E28" s="1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sqref="A1:XFD1048576"/>
    </sheetView>
  </sheetViews>
  <sheetFormatPr defaultRowHeight="15"/>
  <cols>
    <col min="1" max="1" width="5.140625" style="6" customWidth="1"/>
    <col min="2" max="2" width="16.85546875" customWidth="1"/>
    <col min="3" max="5" width="21.5703125" customWidth="1"/>
  </cols>
  <sheetData>
    <row r="1" spans="1:5" ht="15.75">
      <c r="A1" s="35" t="s">
        <v>30</v>
      </c>
      <c r="B1" s="35"/>
      <c r="C1" s="35"/>
      <c r="D1" s="35"/>
      <c r="E1" s="35"/>
    </row>
    <row r="2" spans="1:5" ht="36" customHeight="1">
      <c r="A2" s="37" t="s">
        <v>37</v>
      </c>
      <c r="B2" s="38"/>
      <c r="C2" s="38"/>
      <c r="D2" s="38"/>
      <c r="E2" s="39"/>
    </row>
    <row r="3" spans="1:5" ht="24" customHeight="1">
      <c r="A3" s="36" t="s">
        <v>53</v>
      </c>
      <c r="B3" s="36"/>
      <c r="C3" s="36"/>
      <c r="D3" s="36"/>
      <c r="E3" s="36"/>
    </row>
    <row r="4" spans="1:5" ht="60.75">
      <c r="A4" s="11" t="s">
        <v>19</v>
      </c>
      <c r="B4" s="12" t="s">
        <v>20</v>
      </c>
      <c r="C4" s="12" t="s">
        <v>18</v>
      </c>
      <c r="D4" s="12" t="s">
        <v>32</v>
      </c>
      <c r="E4" s="12" t="s">
        <v>35</v>
      </c>
    </row>
    <row r="5" spans="1:5" ht="25.5" customHeight="1">
      <c r="A5" s="11">
        <v>1</v>
      </c>
      <c r="B5" s="2" t="s">
        <v>21</v>
      </c>
      <c r="C5" s="11">
        <v>568</v>
      </c>
      <c r="D5" s="11">
        <v>80</v>
      </c>
      <c r="E5" s="10">
        <f>D5/C5*100</f>
        <v>14.084507042253522</v>
      </c>
    </row>
    <row r="6" spans="1:5" ht="25.5" customHeight="1">
      <c r="A6" s="11">
        <v>2</v>
      </c>
      <c r="B6" s="4" t="s">
        <v>0</v>
      </c>
      <c r="C6" s="11">
        <v>494</v>
      </c>
      <c r="D6" s="11">
        <v>14</v>
      </c>
      <c r="E6" s="10">
        <f t="shared" ref="E6:E27" si="0">D6/C6*100</f>
        <v>2.834008097165992</v>
      </c>
    </row>
    <row r="7" spans="1:5" ht="25.5" customHeight="1">
      <c r="A7" s="11">
        <v>3</v>
      </c>
      <c r="B7" s="2" t="s">
        <v>22</v>
      </c>
      <c r="C7" s="11">
        <v>636</v>
      </c>
      <c r="D7" s="11">
        <v>174</v>
      </c>
      <c r="E7" s="10">
        <f t="shared" si="0"/>
        <v>27.358490566037734</v>
      </c>
    </row>
    <row r="8" spans="1:5" ht="25.5" customHeight="1">
      <c r="A8" s="11">
        <v>4</v>
      </c>
      <c r="B8" s="2" t="s">
        <v>23</v>
      </c>
      <c r="C8" s="11">
        <v>260</v>
      </c>
      <c r="D8" s="11">
        <v>97</v>
      </c>
      <c r="E8" s="10">
        <f t="shared" si="0"/>
        <v>37.307692307692307</v>
      </c>
    </row>
    <row r="9" spans="1:5" ht="25.5" customHeight="1">
      <c r="A9" s="11">
        <v>5</v>
      </c>
      <c r="B9" s="2" t="s">
        <v>24</v>
      </c>
      <c r="C9" s="11">
        <v>419</v>
      </c>
      <c r="D9" s="11">
        <v>419</v>
      </c>
      <c r="E9" s="10">
        <f t="shared" si="0"/>
        <v>100</v>
      </c>
    </row>
    <row r="10" spans="1:5" ht="25.5" customHeight="1">
      <c r="A10" s="11">
        <v>6</v>
      </c>
      <c r="B10" s="4" t="s">
        <v>1</v>
      </c>
      <c r="C10" s="11">
        <v>165</v>
      </c>
      <c r="D10" s="11">
        <v>84</v>
      </c>
      <c r="E10" s="10">
        <f t="shared" si="0"/>
        <v>50.909090909090907</v>
      </c>
    </row>
    <row r="11" spans="1:5" ht="25.5" customHeight="1">
      <c r="A11" s="11">
        <v>7</v>
      </c>
      <c r="B11" s="4" t="s">
        <v>2</v>
      </c>
      <c r="C11" s="11">
        <v>1043</v>
      </c>
      <c r="D11" s="11">
        <v>612</v>
      </c>
      <c r="E11" s="10">
        <f t="shared" si="0"/>
        <v>58.676893576222433</v>
      </c>
    </row>
    <row r="12" spans="1:5" ht="25.5" customHeight="1">
      <c r="A12" s="11">
        <v>8</v>
      </c>
      <c r="B12" s="4" t="s">
        <v>3</v>
      </c>
      <c r="C12" s="11">
        <v>178</v>
      </c>
      <c r="D12" s="11">
        <v>86</v>
      </c>
      <c r="E12" s="10">
        <f t="shared" si="0"/>
        <v>48.314606741573037</v>
      </c>
    </row>
    <row r="13" spans="1:5" ht="25.5" customHeight="1">
      <c r="A13" s="11">
        <v>9</v>
      </c>
      <c r="B13" s="2" t="s">
        <v>4</v>
      </c>
      <c r="C13" s="11">
        <v>287</v>
      </c>
      <c r="D13" s="11">
        <v>44</v>
      </c>
      <c r="E13" s="10">
        <f t="shared" si="0"/>
        <v>15.331010452961671</v>
      </c>
    </row>
    <row r="14" spans="1:5" ht="25.5" customHeight="1">
      <c r="A14" s="11">
        <v>10</v>
      </c>
      <c r="B14" s="2" t="s">
        <v>36</v>
      </c>
      <c r="C14" s="11">
        <v>571</v>
      </c>
      <c r="D14" s="11">
        <v>61</v>
      </c>
      <c r="E14" s="10">
        <f t="shared" si="0"/>
        <v>10.683012259194395</v>
      </c>
    </row>
    <row r="15" spans="1:5" ht="25.5" customHeight="1">
      <c r="A15" s="11">
        <v>11</v>
      </c>
      <c r="B15" s="4" t="s">
        <v>5</v>
      </c>
      <c r="C15" s="11">
        <v>1001</v>
      </c>
      <c r="D15" s="11">
        <v>922</v>
      </c>
      <c r="E15" s="10">
        <f t="shared" si="0"/>
        <v>92.107892107892113</v>
      </c>
    </row>
    <row r="16" spans="1:5" ht="25.5" customHeight="1">
      <c r="A16" s="11">
        <v>12</v>
      </c>
      <c r="B16" s="4" t="s">
        <v>6</v>
      </c>
      <c r="C16" s="11">
        <v>939</v>
      </c>
      <c r="D16" s="11">
        <v>226</v>
      </c>
      <c r="E16" s="10">
        <f t="shared" si="0"/>
        <v>24.068157614483493</v>
      </c>
    </row>
    <row r="17" spans="1:5" ht="25.5" customHeight="1">
      <c r="A17" s="11">
        <v>13</v>
      </c>
      <c r="B17" s="4" t="s">
        <v>7</v>
      </c>
      <c r="C17" s="11">
        <v>1036</v>
      </c>
      <c r="D17" s="11">
        <v>459</v>
      </c>
      <c r="E17" s="10">
        <f t="shared" si="0"/>
        <v>44.305019305019307</v>
      </c>
    </row>
    <row r="18" spans="1:5" ht="25.5" customHeight="1">
      <c r="A18" s="11">
        <v>14</v>
      </c>
      <c r="B18" s="4" t="s">
        <v>8</v>
      </c>
      <c r="C18" s="11">
        <v>52</v>
      </c>
      <c r="D18" s="11">
        <v>14</v>
      </c>
      <c r="E18" s="10">
        <f t="shared" si="0"/>
        <v>26.923076923076923</v>
      </c>
    </row>
    <row r="19" spans="1:5" ht="25.5" customHeight="1">
      <c r="A19" s="11">
        <v>15</v>
      </c>
      <c r="B19" s="4" t="s">
        <v>9</v>
      </c>
      <c r="C19" s="11">
        <v>894</v>
      </c>
      <c r="D19" s="11">
        <v>75</v>
      </c>
      <c r="E19" s="10">
        <f t="shared" si="0"/>
        <v>8.3892617449664435</v>
      </c>
    </row>
    <row r="20" spans="1:5" ht="25.5" customHeight="1">
      <c r="A20" s="11">
        <v>16</v>
      </c>
      <c r="B20" s="4" t="s">
        <v>10</v>
      </c>
      <c r="C20" s="11">
        <v>978</v>
      </c>
      <c r="D20" s="11">
        <v>70</v>
      </c>
      <c r="E20" s="10">
        <f t="shared" si="0"/>
        <v>7.1574642126789367</v>
      </c>
    </row>
    <row r="21" spans="1:5" ht="25.5" customHeight="1">
      <c r="A21" s="11">
        <v>17</v>
      </c>
      <c r="B21" s="4" t="s">
        <v>11</v>
      </c>
      <c r="C21" s="11">
        <v>548</v>
      </c>
      <c r="D21" s="11">
        <v>45</v>
      </c>
      <c r="E21" s="10">
        <f t="shared" si="0"/>
        <v>8.2116788321167888</v>
      </c>
    </row>
    <row r="22" spans="1:5" ht="25.5" customHeight="1">
      <c r="A22" s="11">
        <v>18</v>
      </c>
      <c r="B22" s="2" t="s">
        <v>12</v>
      </c>
      <c r="C22" s="11">
        <v>337</v>
      </c>
      <c r="D22" s="11">
        <v>21</v>
      </c>
      <c r="E22" s="10">
        <f t="shared" si="0"/>
        <v>6.2314540059347179</v>
      </c>
    </row>
    <row r="23" spans="1:5" ht="25.5" customHeight="1">
      <c r="A23" s="11">
        <v>19</v>
      </c>
      <c r="B23" s="2" t="s">
        <v>25</v>
      </c>
      <c r="C23" s="11">
        <v>616</v>
      </c>
      <c r="D23" s="11">
        <v>222</v>
      </c>
      <c r="E23" s="10">
        <f t="shared" si="0"/>
        <v>36.038961038961034</v>
      </c>
    </row>
    <row r="24" spans="1:5" ht="25.5" customHeight="1">
      <c r="A24" s="11">
        <v>20</v>
      </c>
      <c r="B24" s="4" t="s">
        <v>13</v>
      </c>
      <c r="C24" s="11">
        <v>190</v>
      </c>
      <c r="D24" s="11">
        <v>46</v>
      </c>
      <c r="E24" s="10">
        <f t="shared" si="0"/>
        <v>24.210526315789473</v>
      </c>
    </row>
    <row r="25" spans="1:5" ht="25.5" customHeight="1">
      <c r="A25" s="11">
        <v>21</v>
      </c>
      <c r="B25" s="2" t="s">
        <v>14</v>
      </c>
      <c r="C25" s="11">
        <v>1172</v>
      </c>
      <c r="D25" s="11">
        <v>386</v>
      </c>
      <c r="E25" s="10">
        <f t="shared" si="0"/>
        <v>32.935153583617748</v>
      </c>
    </row>
    <row r="26" spans="1:5" ht="25.5" customHeight="1">
      <c r="A26" s="11">
        <v>22</v>
      </c>
      <c r="B26" s="4" t="s">
        <v>15</v>
      </c>
      <c r="C26" s="11">
        <v>1117</v>
      </c>
      <c r="D26" s="11">
        <v>465</v>
      </c>
      <c r="E26" s="10">
        <f t="shared" si="0"/>
        <v>41.629364368845124</v>
      </c>
    </row>
    <row r="27" spans="1:5" ht="25.5" customHeight="1">
      <c r="A27" s="11"/>
      <c r="B27" s="2" t="s">
        <v>16</v>
      </c>
      <c r="C27" s="11">
        <f>SUM(C5:C26)</f>
        <v>13501</v>
      </c>
      <c r="D27" s="11">
        <f>SUM(D5:D26)</f>
        <v>4622</v>
      </c>
      <c r="E27" s="10">
        <f t="shared" si="0"/>
        <v>34.23450114806311</v>
      </c>
    </row>
    <row r="28" spans="1:5">
      <c r="A28" s="5"/>
      <c r="B28" s="1"/>
      <c r="C28" s="1"/>
      <c r="D28" s="1"/>
      <c r="E28" s="1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8"/>
  <sheetViews>
    <sheetView topLeftCell="A13" workbookViewId="0">
      <selection sqref="A1:XFD1048576"/>
    </sheetView>
  </sheetViews>
  <sheetFormatPr defaultRowHeight="15"/>
  <cols>
    <col min="1" max="1" width="6.85546875" customWidth="1"/>
    <col min="2" max="2" width="16.5703125" bestFit="1" customWidth="1"/>
    <col min="3" max="5" width="18.42578125" customWidth="1"/>
  </cols>
  <sheetData>
    <row r="1" spans="1:5" ht="15.75">
      <c r="A1" s="35" t="s">
        <v>30</v>
      </c>
      <c r="B1" s="35"/>
      <c r="C1" s="35"/>
      <c r="D1" s="35"/>
      <c r="E1" s="35"/>
    </row>
    <row r="2" spans="1:5" ht="25.5" customHeight="1">
      <c r="A2" s="37" t="s">
        <v>28</v>
      </c>
      <c r="B2" s="38"/>
      <c r="C2" s="38"/>
      <c r="D2" s="38"/>
      <c r="E2" s="39"/>
    </row>
    <row r="3" spans="1:5" ht="24" customHeight="1">
      <c r="A3" s="36" t="s">
        <v>53</v>
      </c>
      <c r="B3" s="36"/>
      <c r="C3" s="36"/>
      <c r="D3" s="36"/>
      <c r="E3" s="36"/>
    </row>
    <row r="4" spans="1:5" ht="60.75">
      <c r="A4" s="11" t="s">
        <v>19</v>
      </c>
      <c r="B4" s="12" t="s">
        <v>20</v>
      </c>
      <c r="C4" s="12" t="s">
        <v>26</v>
      </c>
      <c r="D4" s="12" t="s">
        <v>27</v>
      </c>
      <c r="E4" s="12" t="s">
        <v>34</v>
      </c>
    </row>
    <row r="5" spans="1:5" ht="27" customHeight="1">
      <c r="A5" s="11">
        <v>1</v>
      </c>
      <c r="B5" s="2" t="s">
        <v>21</v>
      </c>
      <c r="C5" s="8">
        <v>1094</v>
      </c>
      <c r="D5" s="11">
        <v>568</v>
      </c>
      <c r="E5" s="10">
        <f>D5/C5*100</f>
        <v>51.919561243144422</v>
      </c>
    </row>
    <row r="6" spans="1:5" ht="27" customHeight="1">
      <c r="A6" s="11">
        <v>2</v>
      </c>
      <c r="B6" s="4" t="s">
        <v>0</v>
      </c>
      <c r="C6" s="9">
        <v>824</v>
      </c>
      <c r="D6" s="11">
        <v>494</v>
      </c>
      <c r="E6" s="10">
        <f t="shared" ref="E6:E27" si="0">D6/C6*100</f>
        <v>59.95145631067961</v>
      </c>
    </row>
    <row r="7" spans="1:5" ht="27" customHeight="1">
      <c r="A7" s="11">
        <v>3</v>
      </c>
      <c r="B7" s="2" t="s">
        <v>22</v>
      </c>
      <c r="C7" s="8">
        <v>942</v>
      </c>
      <c r="D7" s="11">
        <v>636</v>
      </c>
      <c r="E7" s="10">
        <f t="shared" si="0"/>
        <v>67.515923566878982</v>
      </c>
    </row>
    <row r="8" spans="1:5" ht="27" customHeight="1">
      <c r="A8" s="11">
        <v>4</v>
      </c>
      <c r="B8" s="2" t="s">
        <v>23</v>
      </c>
      <c r="C8" s="8">
        <v>1047</v>
      </c>
      <c r="D8" s="11">
        <v>260</v>
      </c>
      <c r="E8" s="10">
        <f t="shared" si="0"/>
        <v>24.832855778414515</v>
      </c>
    </row>
    <row r="9" spans="1:5" ht="27" customHeight="1">
      <c r="A9" s="11">
        <v>5</v>
      </c>
      <c r="B9" s="2" t="s">
        <v>24</v>
      </c>
      <c r="C9" s="8">
        <v>1141</v>
      </c>
      <c r="D9" s="11">
        <v>419</v>
      </c>
      <c r="E9" s="10">
        <f t="shared" si="0"/>
        <v>36.722173531989483</v>
      </c>
    </row>
    <row r="10" spans="1:5" ht="27" customHeight="1">
      <c r="A10" s="11">
        <v>6</v>
      </c>
      <c r="B10" s="4" t="s">
        <v>1</v>
      </c>
      <c r="C10" s="9">
        <v>1058</v>
      </c>
      <c r="D10" s="11">
        <v>165</v>
      </c>
      <c r="E10" s="10">
        <f t="shared" si="0"/>
        <v>15.595463137996218</v>
      </c>
    </row>
    <row r="11" spans="1:5" ht="27" customHeight="1">
      <c r="A11" s="11">
        <v>7</v>
      </c>
      <c r="B11" s="4" t="s">
        <v>2</v>
      </c>
      <c r="C11" s="9">
        <v>1224</v>
      </c>
      <c r="D11" s="11">
        <v>1043</v>
      </c>
      <c r="E11" s="10">
        <f t="shared" si="0"/>
        <v>85.212418300653596</v>
      </c>
    </row>
    <row r="12" spans="1:5" ht="27" customHeight="1">
      <c r="A12" s="11">
        <v>8</v>
      </c>
      <c r="B12" s="4" t="s">
        <v>3</v>
      </c>
      <c r="C12" s="9">
        <v>964</v>
      </c>
      <c r="D12" s="11">
        <v>178</v>
      </c>
      <c r="E12" s="10">
        <f t="shared" si="0"/>
        <v>18.464730290456433</v>
      </c>
    </row>
    <row r="13" spans="1:5" ht="27" customHeight="1">
      <c r="A13" s="11">
        <v>9</v>
      </c>
      <c r="B13" s="2" t="s">
        <v>4</v>
      </c>
      <c r="C13" s="8">
        <v>959</v>
      </c>
      <c r="D13" s="11">
        <v>287</v>
      </c>
      <c r="E13" s="10">
        <f t="shared" si="0"/>
        <v>29.927007299270077</v>
      </c>
    </row>
    <row r="14" spans="1:5" ht="27" customHeight="1">
      <c r="A14" s="11">
        <v>10</v>
      </c>
      <c r="B14" s="2" t="s">
        <v>36</v>
      </c>
      <c r="C14" s="8">
        <v>1182</v>
      </c>
      <c r="D14" s="11">
        <v>571</v>
      </c>
      <c r="E14" s="10">
        <f t="shared" si="0"/>
        <v>48.307952622673433</v>
      </c>
    </row>
    <row r="15" spans="1:5" ht="27" customHeight="1">
      <c r="A15" s="11">
        <v>11</v>
      </c>
      <c r="B15" s="4" t="s">
        <v>5</v>
      </c>
      <c r="C15" s="9">
        <v>1053</v>
      </c>
      <c r="D15" s="11">
        <v>1001</v>
      </c>
      <c r="E15" s="10">
        <f t="shared" si="0"/>
        <v>95.061728395061735</v>
      </c>
    </row>
    <row r="16" spans="1:5" ht="27" customHeight="1">
      <c r="A16" s="11">
        <v>12</v>
      </c>
      <c r="B16" s="4" t="s">
        <v>6</v>
      </c>
      <c r="C16" s="9">
        <v>1086</v>
      </c>
      <c r="D16" s="11">
        <v>939</v>
      </c>
      <c r="E16" s="10">
        <f t="shared" si="0"/>
        <v>86.46408839779005</v>
      </c>
    </row>
    <row r="17" spans="1:5" ht="27" customHeight="1">
      <c r="A17" s="11">
        <v>13</v>
      </c>
      <c r="B17" s="4" t="s">
        <v>7</v>
      </c>
      <c r="C17" s="9">
        <v>1071</v>
      </c>
      <c r="D17" s="11">
        <v>1036</v>
      </c>
      <c r="E17" s="10">
        <f t="shared" si="0"/>
        <v>96.732026143790847</v>
      </c>
    </row>
    <row r="18" spans="1:5" ht="27" customHeight="1">
      <c r="A18" s="11">
        <v>14</v>
      </c>
      <c r="B18" s="4" t="s">
        <v>8</v>
      </c>
      <c r="C18" s="9">
        <v>1569</v>
      </c>
      <c r="D18" s="11">
        <v>52</v>
      </c>
      <c r="E18" s="10">
        <f t="shared" si="0"/>
        <v>3.3142128744423198</v>
      </c>
    </row>
    <row r="19" spans="1:5" ht="27" customHeight="1">
      <c r="A19" s="11">
        <v>15</v>
      </c>
      <c r="B19" s="4" t="s">
        <v>9</v>
      </c>
      <c r="C19" s="9">
        <v>842</v>
      </c>
      <c r="D19" s="11">
        <v>894</v>
      </c>
      <c r="E19" s="10">
        <f t="shared" si="0"/>
        <v>106.17577197149643</v>
      </c>
    </row>
    <row r="20" spans="1:5" ht="27" customHeight="1">
      <c r="A20" s="11">
        <v>16</v>
      </c>
      <c r="B20" s="4" t="s">
        <v>10</v>
      </c>
      <c r="C20" s="9">
        <v>923</v>
      </c>
      <c r="D20" s="11">
        <v>978</v>
      </c>
      <c r="E20" s="10">
        <f t="shared" si="0"/>
        <v>105.95882990249189</v>
      </c>
    </row>
    <row r="21" spans="1:5" ht="27" customHeight="1">
      <c r="A21" s="11">
        <v>17</v>
      </c>
      <c r="B21" s="4" t="s">
        <v>11</v>
      </c>
      <c r="C21" s="9">
        <v>628</v>
      </c>
      <c r="D21" s="11">
        <v>548</v>
      </c>
      <c r="E21" s="10">
        <f t="shared" si="0"/>
        <v>87.261146496815286</v>
      </c>
    </row>
    <row r="22" spans="1:5" ht="27" customHeight="1">
      <c r="A22" s="11">
        <v>18</v>
      </c>
      <c r="B22" s="2" t="s">
        <v>12</v>
      </c>
      <c r="C22" s="8">
        <v>1338</v>
      </c>
      <c r="D22" s="11">
        <v>337</v>
      </c>
      <c r="E22" s="10">
        <f t="shared" si="0"/>
        <v>25.186846038863976</v>
      </c>
    </row>
    <row r="23" spans="1:5" ht="27" customHeight="1">
      <c r="A23" s="11">
        <v>19</v>
      </c>
      <c r="B23" s="2" t="s">
        <v>25</v>
      </c>
      <c r="C23" s="8">
        <v>1020</v>
      </c>
      <c r="D23" s="11">
        <v>616</v>
      </c>
      <c r="E23" s="10">
        <f t="shared" si="0"/>
        <v>60.392156862745097</v>
      </c>
    </row>
    <row r="24" spans="1:5" ht="27" customHeight="1">
      <c r="A24" s="11">
        <v>20</v>
      </c>
      <c r="B24" s="4" t="s">
        <v>13</v>
      </c>
      <c r="C24" s="9">
        <v>938</v>
      </c>
      <c r="D24" s="11">
        <v>190</v>
      </c>
      <c r="E24" s="10">
        <f t="shared" si="0"/>
        <v>20.255863539445627</v>
      </c>
    </row>
    <row r="25" spans="1:5" ht="27" customHeight="1">
      <c r="A25" s="11">
        <v>21</v>
      </c>
      <c r="B25" s="2" t="s">
        <v>14</v>
      </c>
      <c r="C25" s="8">
        <v>1139</v>
      </c>
      <c r="D25" s="11">
        <v>1172</v>
      </c>
      <c r="E25" s="10">
        <f t="shared" si="0"/>
        <v>102.8972783143108</v>
      </c>
    </row>
    <row r="26" spans="1:5" ht="27" customHeight="1">
      <c r="A26" s="11">
        <v>22</v>
      </c>
      <c r="B26" s="4" t="s">
        <v>15</v>
      </c>
      <c r="C26" s="9">
        <v>1237</v>
      </c>
      <c r="D26" s="11">
        <v>1117</v>
      </c>
      <c r="E26" s="10">
        <f t="shared" si="0"/>
        <v>90.299110751818915</v>
      </c>
    </row>
    <row r="27" spans="1:5" ht="27" customHeight="1">
      <c r="A27" s="11"/>
      <c r="B27" s="2" t="s">
        <v>16</v>
      </c>
      <c r="C27" s="11">
        <f>SUM(C5:C26)</f>
        <v>23279</v>
      </c>
      <c r="D27" s="11">
        <f>SUM(D5:D26)</f>
        <v>13501</v>
      </c>
      <c r="E27" s="10">
        <f t="shared" si="0"/>
        <v>57.996477511920617</v>
      </c>
    </row>
    <row r="28" spans="1:5">
      <c r="A28" s="1"/>
      <c r="B28" s="1"/>
      <c r="C28" s="1"/>
      <c r="D28" s="1"/>
      <c r="E28" s="1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8"/>
  <sheetViews>
    <sheetView topLeftCell="A15" workbookViewId="0">
      <selection activeCell="D5" sqref="D5:D26"/>
    </sheetView>
  </sheetViews>
  <sheetFormatPr defaultRowHeight="15"/>
  <cols>
    <col min="1" max="1" width="6.85546875" customWidth="1"/>
    <col min="2" max="2" width="16.5703125" bestFit="1" customWidth="1"/>
    <col min="3" max="3" width="18.42578125" style="6" customWidth="1"/>
    <col min="4" max="5" width="18.42578125" customWidth="1"/>
  </cols>
  <sheetData>
    <row r="1" spans="1:5" ht="15.75">
      <c r="A1" s="35" t="s">
        <v>30</v>
      </c>
      <c r="B1" s="35"/>
      <c r="C1" s="35"/>
      <c r="D1" s="35"/>
      <c r="E1" s="35"/>
    </row>
    <row r="2" spans="1:5" ht="25.5" customHeight="1">
      <c r="A2" s="37" t="s">
        <v>28</v>
      </c>
      <c r="B2" s="38"/>
      <c r="C2" s="38"/>
      <c r="D2" s="38"/>
      <c r="E2" s="39"/>
    </row>
    <row r="3" spans="1:5" ht="24" customHeight="1">
      <c r="A3" s="36" t="s">
        <v>54</v>
      </c>
      <c r="B3" s="36"/>
      <c r="C3" s="36"/>
      <c r="D3" s="36"/>
      <c r="E3" s="36"/>
    </row>
    <row r="4" spans="1:5" ht="60.75">
      <c r="A4" s="11" t="s">
        <v>19</v>
      </c>
      <c r="B4" s="12" t="s">
        <v>20</v>
      </c>
      <c r="C4" s="12" t="s">
        <v>26</v>
      </c>
      <c r="D4" s="12" t="s">
        <v>27</v>
      </c>
      <c r="E4" s="12" t="s">
        <v>34</v>
      </c>
    </row>
    <row r="5" spans="1:5" ht="27" customHeight="1">
      <c r="A5" s="11">
        <v>1</v>
      </c>
      <c r="B5" s="2" t="s">
        <v>21</v>
      </c>
      <c r="C5" s="8">
        <v>1094</v>
      </c>
      <c r="D5" s="11">
        <v>1013</v>
      </c>
      <c r="E5" s="10">
        <f>D5/C5*100</f>
        <v>92.595978062157229</v>
      </c>
    </row>
    <row r="6" spans="1:5" ht="27" customHeight="1">
      <c r="A6" s="11">
        <v>2</v>
      </c>
      <c r="B6" s="4" t="s">
        <v>0</v>
      </c>
      <c r="C6" s="9">
        <v>824</v>
      </c>
      <c r="D6" s="11">
        <v>583</v>
      </c>
      <c r="E6" s="10">
        <f t="shared" ref="E6:E27" si="0">D6/C6*100</f>
        <v>70.752427184466015</v>
      </c>
    </row>
    <row r="7" spans="1:5" ht="27" customHeight="1">
      <c r="A7" s="11">
        <v>3</v>
      </c>
      <c r="B7" s="2" t="s">
        <v>22</v>
      </c>
      <c r="C7" s="8">
        <v>942</v>
      </c>
      <c r="D7" s="11">
        <v>868</v>
      </c>
      <c r="E7" s="10">
        <f t="shared" si="0"/>
        <v>92.1443736730361</v>
      </c>
    </row>
    <row r="8" spans="1:5" ht="27" customHeight="1">
      <c r="A8" s="11">
        <v>4</v>
      </c>
      <c r="B8" s="2" t="s">
        <v>23</v>
      </c>
      <c r="C8" s="8">
        <v>1047</v>
      </c>
      <c r="D8" s="11">
        <v>896</v>
      </c>
      <c r="E8" s="10">
        <f t="shared" si="0"/>
        <v>85.577841451766957</v>
      </c>
    </row>
    <row r="9" spans="1:5" ht="27" customHeight="1">
      <c r="A9" s="11">
        <v>5</v>
      </c>
      <c r="B9" s="2" t="s">
        <v>24</v>
      </c>
      <c r="C9" s="8">
        <v>1141</v>
      </c>
      <c r="D9" s="11">
        <v>926</v>
      </c>
      <c r="E9" s="10">
        <f t="shared" si="0"/>
        <v>81.15687992988606</v>
      </c>
    </row>
    <row r="10" spans="1:5" ht="27" customHeight="1">
      <c r="A10" s="11">
        <v>6</v>
      </c>
      <c r="B10" s="4" t="s">
        <v>1</v>
      </c>
      <c r="C10" s="9">
        <v>1058</v>
      </c>
      <c r="D10" s="11">
        <v>725</v>
      </c>
      <c r="E10" s="10">
        <f t="shared" si="0"/>
        <v>68.525519848771268</v>
      </c>
    </row>
    <row r="11" spans="1:5" ht="27" customHeight="1">
      <c r="A11" s="11">
        <v>7</v>
      </c>
      <c r="B11" s="4" t="s">
        <v>2</v>
      </c>
      <c r="C11" s="9">
        <v>1224</v>
      </c>
      <c r="D11" s="11">
        <v>906</v>
      </c>
      <c r="E11" s="10">
        <f t="shared" si="0"/>
        <v>74.019607843137265</v>
      </c>
    </row>
    <row r="12" spans="1:5" ht="27" customHeight="1">
      <c r="A12" s="11">
        <v>8</v>
      </c>
      <c r="B12" s="4" t="s">
        <v>3</v>
      </c>
      <c r="C12" s="9">
        <v>964</v>
      </c>
      <c r="D12" s="11">
        <v>892</v>
      </c>
      <c r="E12" s="10">
        <f t="shared" si="0"/>
        <v>92.531120331950206</v>
      </c>
    </row>
    <row r="13" spans="1:5" ht="27" customHeight="1">
      <c r="A13" s="11">
        <v>9</v>
      </c>
      <c r="B13" s="2" t="s">
        <v>4</v>
      </c>
      <c r="C13" s="8">
        <v>959</v>
      </c>
      <c r="D13" s="11">
        <v>878</v>
      </c>
      <c r="E13" s="10">
        <f t="shared" si="0"/>
        <v>91.553701772679872</v>
      </c>
    </row>
    <row r="14" spans="1:5" ht="27" customHeight="1">
      <c r="A14" s="11">
        <v>10</v>
      </c>
      <c r="B14" s="2" t="s">
        <v>36</v>
      </c>
      <c r="C14" s="8">
        <v>1182</v>
      </c>
      <c r="D14" s="11">
        <v>1165</v>
      </c>
      <c r="E14" s="10">
        <f t="shared" si="0"/>
        <v>98.561759729272424</v>
      </c>
    </row>
    <row r="15" spans="1:5" ht="27" customHeight="1">
      <c r="A15" s="11">
        <v>11</v>
      </c>
      <c r="B15" s="4" t="s">
        <v>5</v>
      </c>
      <c r="C15" s="9">
        <v>1053</v>
      </c>
      <c r="D15" s="11">
        <v>690</v>
      </c>
      <c r="E15" s="10">
        <f t="shared" si="0"/>
        <v>65.527065527065531</v>
      </c>
    </row>
    <row r="16" spans="1:5" ht="27" customHeight="1">
      <c r="A16" s="11">
        <v>12</v>
      </c>
      <c r="B16" s="4" t="s">
        <v>6</v>
      </c>
      <c r="C16" s="9">
        <v>1086</v>
      </c>
      <c r="D16" s="11">
        <v>1059</v>
      </c>
      <c r="E16" s="10">
        <f t="shared" si="0"/>
        <v>97.51381215469614</v>
      </c>
    </row>
    <row r="17" spans="1:5" ht="27" customHeight="1">
      <c r="A17" s="11">
        <v>13</v>
      </c>
      <c r="B17" s="4" t="s">
        <v>7</v>
      </c>
      <c r="C17" s="9">
        <v>1071</v>
      </c>
      <c r="D17" s="11">
        <v>1027</v>
      </c>
      <c r="E17" s="10">
        <f t="shared" si="0"/>
        <v>95.891690009337069</v>
      </c>
    </row>
    <row r="18" spans="1:5" ht="27" customHeight="1">
      <c r="A18" s="11">
        <v>14</v>
      </c>
      <c r="B18" s="4" t="s">
        <v>8</v>
      </c>
      <c r="C18" s="9">
        <v>1569</v>
      </c>
      <c r="D18" s="11">
        <v>1404</v>
      </c>
      <c r="E18" s="10">
        <f t="shared" si="0"/>
        <v>89.48374760994264</v>
      </c>
    </row>
    <row r="19" spans="1:5" ht="27" customHeight="1">
      <c r="A19" s="11">
        <v>15</v>
      </c>
      <c r="B19" s="4" t="s">
        <v>9</v>
      </c>
      <c r="C19" s="9">
        <v>842</v>
      </c>
      <c r="D19" s="11">
        <v>615</v>
      </c>
      <c r="E19" s="10">
        <f t="shared" si="0"/>
        <v>73.040380047505934</v>
      </c>
    </row>
    <row r="20" spans="1:5" ht="27" customHeight="1">
      <c r="A20" s="11">
        <v>16</v>
      </c>
      <c r="B20" s="4" t="s">
        <v>10</v>
      </c>
      <c r="C20" s="9">
        <v>923</v>
      </c>
      <c r="D20" s="11">
        <v>984</v>
      </c>
      <c r="E20" s="10">
        <f t="shared" si="0"/>
        <v>106.60888407367281</v>
      </c>
    </row>
    <row r="21" spans="1:5" ht="27" customHeight="1">
      <c r="A21" s="11">
        <v>17</v>
      </c>
      <c r="B21" s="4" t="s">
        <v>11</v>
      </c>
      <c r="C21" s="9">
        <v>628</v>
      </c>
      <c r="D21" s="11">
        <v>708</v>
      </c>
      <c r="E21" s="10">
        <f t="shared" si="0"/>
        <v>112.73885350318471</v>
      </c>
    </row>
    <row r="22" spans="1:5" ht="27" customHeight="1">
      <c r="A22" s="11">
        <v>18</v>
      </c>
      <c r="B22" s="2" t="s">
        <v>12</v>
      </c>
      <c r="C22" s="8">
        <v>1338</v>
      </c>
      <c r="D22" s="11">
        <v>1384</v>
      </c>
      <c r="E22" s="10">
        <f t="shared" si="0"/>
        <v>103.43796711509717</v>
      </c>
    </row>
    <row r="23" spans="1:5" ht="27" customHeight="1">
      <c r="A23" s="11">
        <v>19</v>
      </c>
      <c r="B23" s="2" t="s">
        <v>25</v>
      </c>
      <c r="C23" s="8">
        <v>1020</v>
      </c>
      <c r="D23" s="11">
        <v>999</v>
      </c>
      <c r="E23" s="10">
        <f t="shared" si="0"/>
        <v>97.941176470588232</v>
      </c>
    </row>
    <row r="24" spans="1:5" ht="27" customHeight="1">
      <c r="A24" s="11">
        <v>20</v>
      </c>
      <c r="B24" s="4" t="s">
        <v>13</v>
      </c>
      <c r="C24" s="9">
        <v>938</v>
      </c>
      <c r="D24" s="11">
        <v>1019</v>
      </c>
      <c r="E24" s="10">
        <f t="shared" si="0"/>
        <v>108.63539445628999</v>
      </c>
    </row>
    <row r="25" spans="1:5" ht="27" customHeight="1">
      <c r="A25" s="11">
        <v>21</v>
      </c>
      <c r="B25" s="2" t="s">
        <v>14</v>
      </c>
      <c r="C25" s="8">
        <v>1139</v>
      </c>
      <c r="D25" s="11">
        <v>1139</v>
      </c>
      <c r="E25" s="10">
        <f>D25/C25*100</f>
        <v>100</v>
      </c>
    </row>
    <row r="26" spans="1:5" ht="27" customHeight="1">
      <c r="A26" s="11">
        <v>22</v>
      </c>
      <c r="B26" s="4" t="s">
        <v>15</v>
      </c>
      <c r="C26" s="9">
        <v>1237</v>
      </c>
      <c r="D26" s="11">
        <v>1059</v>
      </c>
      <c r="E26" s="10">
        <f t="shared" si="0"/>
        <v>85.610347615198052</v>
      </c>
    </row>
    <row r="27" spans="1:5" ht="27" customHeight="1">
      <c r="A27" s="11"/>
      <c r="B27" s="2" t="s">
        <v>16</v>
      </c>
      <c r="C27" s="11">
        <f>SUM(C5:C26)</f>
        <v>23279</v>
      </c>
      <c r="D27" s="11">
        <f>SUM(D5:D26)</f>
        <v>20939</v>
      </c>
      <c r="E27" s="10">
        <f t="shared" si="0"/>
        <v>89.94802182224322</v>
      </c>
    </row>
    <row r="28" spans="1:5">
      <c r="A28" s="1"/>
      <c r="B28" s="1"/>
      <c r="C28" s="5"/>
      <c r="D28" s="1"/>
      <c r="E28" s="1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8"/>
  <sheetViews>
    <sheetView topLeftCell="A14" workbookViewId="0">
      <selection activeCell="D5" sqref="D5:D26"/>
    </sheetView>
  </sheetViews>
  <sheetFormatPr defaultRowHeight="15"/>
  <cols>
    <col min="1" max="1" width="5.140625" style="6" customWidth="1"/>
    <col min="2" max="2" width="16.85546875" customWidth="1"/>
    <col min="3" max="3" width="21.5703125" style="6" customWidth="1"/>
    <col min="4" max="5" width="21.5703125" customWidth="1"/>
  </cols>
  <sheetData>
    <row r="1" spans="1:5" ht="15.75">
      <c r="A1" s="35" t="s">
        <v>30</v>
      </c>
      <c r="B1" s="35"/>
      <c r="C1" s="35"/>
      <c r="D1" s="35"/>
      <c r="E1" s="35"/>
    </row>
    <row r="2" spans="1:5" ht="36" customHeight="1">
      <c r="A2" s="37" t="s">
        <v>37</v>
      </c>
      <c r="B2" s="38"/>
      <c r="C2" s="38"/>
      <c r="D2" s="38"/>
      <c r="E2" s="39"/>
    </row>
    <row r="3" spans="1:5" ht="24" customHeight="1">
      <c r="A3" s="36" t="s">
        <v>54</v>
      </c>
      <c r="B3" s="36"/>
      <c r="C3" s="36"/>
      <c r="D3" s="36"/>
      <c r="E3" s="36"/>
    </row>
    <row r="4" spans="1:5" ht="45.75">
      <c r="A4" s="11" t="s">
        <v>19</v>
      </c>
      <c r="B4" s="12" t="s">
        <v>20</v>
      </c>
      <c r="C4" s="12" t="s">
        <v>18</v>
      </c>
      <c r="D4" s="12" t="s">
        <v>32</v>
      </c>
      <c r="E4" s="12" t="s">
        <v>50</v>
      </c>
    </row>
    <row r="5" spans="1:5" ht="25.5" customHeight="1">
      <c r="A5" s="11">
        <v>1</v>
      </c>
      <c r="B5" s="2" t="s">
        <v>21</v>
      </c>
      <c r="C5" s="11">
        <v>1013</v>
      </c>
      <c r="D5" s="11">
        <v>176</v>
      </c>
      <c r="E5" s="10">
        <f>D5/C5*100</f>
        <v>17.374136229022703</v>
      </c>
    </row>
    <row r="6" spans="1:5" ht="25.5" customHeight="1">
      <c r="A6" s="11">
        <v>2</v>
      </c>
      <c r="B6" s="4" t="s">
        <v>0</v>
      </c>
      <c r="C6" s="11">
        <v>583</v>
      </c>
      <c r="D6" s="11">
        <v>75</v>
      </c>
      <c r="E6" s="10">
        <f>D6/C6*100</f>
        <v>12.864493996569468</v>
      </c>
    </row>
    <row r="7" spans="1:5" ht="25.5" customHeight="1">
      <c r="A7" s="11">
        <v>3</v>
      </c>
      <c r="B7" s="2" t="s">
        <v>22</v>
      </c>
      <c r="C7" s="11">
        <v>868</v>
      </c>
      <c r="D7" s="11">
        <v>128</v>
      </c>
      <c r="E7" s="10">
        <f>D7/C7*100</f>
        <v>14.746543778801843</v>
      </c>
    </row>
    <row r="8" spans="1:5" ht="25.5" customHeight="1">
      <c r="A8" s="11">
        <v>4</v>
      </c>
      <c r="B8" s="2" t="s">
        <v>23</v>
      </c>
      <c r="C8" s="11">
        <v>896</v>
      </c>
      <c r="D8" s="11">
        <v>105</v>
      </c>
      <c r="E8" s="10">
        <f t="shared" ref="E8:E27" si="0">D8/C8*100</f>
        <v>11.71875</v>
      </c>
    </row>
    <row r="9" spans="1:5" ht="25.5" customHeight="1">
      <c r="A9" s="11">
        <v>5</v>
      </c>
      <c r="B9" s="2" t="s">
        <v>24</v>
      </c>
      <c r="C9" s="11">
        <v>926</v>
      </c>
      <c r="D9" s="11">
        <v>926</v>
      </c>
      <c r="E9" s="10">
        <f t="shared" si="0"/>
        <v>100</v>
      </c>
    </row>
    <row r="10" spans="1:5" ht="25.5" customHeight="1">
      <c r="A10" s="11">
        <v>6</v>
      </c>
      <c r="B10" s="4" t="s">
        <v>1</v>
      </c>
      <c r="C10" s="11">
        <v>725</v>
      </c>
      <c r="D10" s="11">
        <v>562</v>
      </c>
      <c r="E10" s="10">
        <f t="shared" si="0"/>
        <v>77.517241379310349</v>
      </c>
    </row>
    <row r="11" spans="1:5" ht="25.5" customHeight="1">
      <c r="A11" s="11">
        <v>7</v>
      </c>
      <c r="B11" s="4" t="s">
        <v>2</v>
      </c>
      <c r="C11" s="11">
        <v>906</v>
      </c>
      <c r="D11" s="11">
        <v>694</v>
      </c>
      <c r="E11" s="10">
        <f t="shared" si="0"/>
        <v>76.600441501103759</v>
      </c>
    </row>
    <row r="12" spans="1:5" ht="25.5" customHeight="1">
      <c r="A12" s="11">
        <v>8</v>
      </c>
      <c r="B12" s="4" t="s">
        <v>3</v>
      </c>
      <c r="C12" s="11">
        <v>892</v>
      </c>
      <c r="D12" s="11">
        <v>346</v>
      </c>
      <c r="E12" s="10">
        <f t="shared" si="0"/>
        <v>38.789237668161434</v>
      </c>
    </row>
    <row r="13" spans="1:5" ht="25.5" customHeight="1">
      <c r="A13" s="11">
        <v>9</v>
      </c>
      <c r="B13" s="2" t="s">
        <v>4</v>
      </c>
      <c r="C13" s="11">
        <v>878</v>
      </c>
      <c r="D13" s="11">
        <v>100</v>
      </c>
      <c r="E13" s="10">
        <f t="shared" si="0"/>
        <v>11.389521640091116</v>
      </c>
    </row>
    <row r="14" spans="1:5" ht="25.5" customHeight="1">
      <c r="A14" s="11">
        <v>10</v>
      </c>
      <c r="B14" s="2" t="s">
        <v>36</v>
      </c>
      <c r="C14" s="11">
        <v>1165</v>
      </c>
      <c r="D14" s="11">
        <v>734</v>
      </c>
      <c r="E14" s="10">
        <f t="shared" si="0"/>
        <v>63.004291845493569</v>
      </c>
    </row>
    <row r="15" spans="1:5" ht="25.5" customHeight="1">
      <c r="A15" s="11">
        <v>11</v>
      </c>
      <c r="B15" s="4" t="s">
        <v>5</v>
      </c>
      <c r="C15" s="11">
        <v>690</v>
      </c>
      <c r="D15" s="11">
        <v>194</v>
      </c>
      <c r="E15" s="10">
        <f t="shared" si="0"/>
        <v>28.115942028985508</v>
      </c>
    </row>
    <row r="16" spans="1:5" ht="25.5" customHeight="1">
      <c r="A16" s="11">
        <v>12</v>
      </c>
      <c r="B16" s="4" t="s">
        <v>6</v>
      </c>
      <c r="C16" s="11">
        <v>1059</v>
      </c>
      <c r="D16" s="11">
        <v>326</v>
      </c>
      <c r="E16" s="10">
        <f t="shared" si="0"/>
        <v>30.7837582625118</v>
      </c>
    </row>
    <row r="17" spans="1:5" ht="25.5" customHeight="1">
      <c r="A17" s="11">
        <v>13</v>
      </c>
      <c r="B17" s="4" t="s">
        <v>7</v>
      </c>
      <c r="C17" s="11">
        <v>1027</v>
      </c>
      <c r="D17" s="11">
        <v>269</v>
      </c>
      <c r="E17" s="10">
        <f t="shared" si="0"/>
        <v>26.192794547224928</v>
      </c>
    </row>
    <row r="18" spans="1:5" ht="25.5" customHeight="1">
      <c r="A18" s="11">
        <v>14</v>
      </c>
      <c r="B18" s="4" t="s">
        <v>8</v>
      </c>
      <c r="C18" s="11">
        <v>1404</v>
      </c>
      <c r="D18" s="11">
        <v>390</v>
      </c>
      <c r="E18" s="10">
        <f t="shared" si="0"/>
        <v>27.777777777777779</v>
      </c>
    </row>
    <row r="19" spans="1:5" ht="25.5" customHeight="1">
      <c r="A19" s="11">
        <v>15</v>
      </c>
      <c r="B19" s="4" t="s">
        <v>9</v>
      </c>
      <c r="C19" s="11">
        <v>615</v>
      </c>
      <c r="D19" s="11">
        <v>59</v>
      </c>
      <c r="E19" s="10">
        <f t="shared" si="0"/>
        <v>9.5934959349593498</v>
      </c>
    </row>
    <row r="20" spans="1:5" ht="25.5" customHeight="1">
      <c r="A20" s="11">
        <v>16</v>
      </c>
      <c r="B20" s="4" t="s">
        <v>10</v>
      </c>
      <c r="C20" s="11">
        <v>944</v>
      </c>
      <c r="D20" s="11">
        <v>301</v>
      </c>
      <c r="E20" s="10">
        <f t="shared" si="0"/>
        <v>31.885593220338983</v>
      </c>
    </row>
    <row r="21" spans="1:5" ht="25.5" customHeight="1">
      <c r="A21" s="11">
        <v>17</v>
      </c>
      <c r="B21" s="4" t="s">
        <v>11</v>
      </c>
      <c r="C21" s="11">
        <v>708</v>
      </c>
      <c r="D21" s="11">
        <v>37</v>
      </c>
      <c r="E21" s="10">
        <f t="shared" si="0"/>
        <v>5.2259887005649714</v>
      </c>
    </row>
    <row r="22" spans="1:5" ht="25.5" customHeight="1">
      <c r="A22" s="11">
        <v>18</v>
      </c>
      <c r="B22" s="2" t="s">
        <v>12</v>
      </c>
      <c r="C22" s="11">
        <v>1384</v>
      </c>
      <c r="D22" s="11">
        <v>508</v>
      </c>
      <c r="E22" s="10">
        <f t="shared" si="0"/>
        <v>36.705202312138731</v>
      </c>
    </row>
    <row r="23" spans="1:5" ht="25.5" customHeight="1">
      <c r="A23" s="11">
        <v>19</v>
      </c>
      <c r="B23" s="2" t="s">
        <v>25</v>
      </c>
      <c r="C23" s="11">
        <v>999</v>
      </c>
      <c r="D23" s="11">
        <v>114</v>
      </c>
      <c r="E23" s="10">
        <f t="shared" si="0"/>
        <v>11.411411411411411</v>
      </c>
    </row>
    <row r="24" spans="1:5" ht="25.5" customHeight="1">
      <c r="A24" s="11">
        <v>20</v>
      </c>
      <c r="B24" s="4" t="s">
        <v>13</v>
      </c>
      <c r="C24" s="11">
        <v>1019</v>
      </c>
      <c r="D24" s="11">
        <v>101</v>
      </c>
      <c r="E24" s="10">
        <f t="shared" si="0"/>
        <v>9.9116781157998037</v>
      </c>
    </row>
    <row r="25" spans="1:5" ht="25.5" customHeight="1">
      <c r="A25" s="11">
        <v>21</v>
      </c>
      <c r="B25" s="2" t="s">
        <v>14</v>
      </c>
      <c r="C25" s="11">
        <v>964</v>
      </c>
      <c r="D25" s="11">
        <v>385</v>
      </c>
      <c r="E25" s="10">
        <f t="shared" si="0"/>
        <v>39.937759336099589</v>
      </c>
    </row>
    <row r="26" spans="1:5" ht="25.5" customHeight="1">
      <c r="A26" s="11">
        <v>22</v>
      </c>
      <c r="B26" s="4" t="s">
        <v>15</v>
      </c>
      <c r="C26" s="11">
        <v>1059</v>
      </c>
      <c r="D26" s="11">
        <v>242</v>
      </c>
      <c r="E26" s="10">
        <f t="shared" si="0"/>
        <v>22.851746931067044</v>
      </c>
    </row>
    <row r="27" spans="1:5" ht="25.5" customHeight="1">
      <c r="A27" s="11"/>
      <c r="B27" s="2" t="s">
        <v>16</v>
      </c>
      <c r="C27" s="11">
        <f>SUM(C5:C26)</f>
        <v>20724</v>
      </c>
      <c r="D27" s="11">
        <f>SUM(D5:D26)</f>
        <v>6772</v>
      </c>
      <c r="E27" s="10">
        <f t="shared" si="0"/>
        <v>32.677089364987452</v>
      </c>
    </row>
    <row r="28" spans="1:5">
      <c r="A28" s="5"/>
      <c r="B28" s="1"/>
      <c r="C28" s="5"/>
      <c r="D28" s="1"/>
      <c r="E28" s="1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1"/>
  <sheetViews>
    <sheetView topLeftCell="A2" workbookViewId="0">
      <selection activeCell="K7" sqref="K7"/>
    </sheetView>
  </sheetViews>
  <sheetFormatPr defaultRowHeight="15"/>
  <cols>
    <col min="1" max="1" width="5.140625" style="6" customWidth="1"/>
    <col min="2" max="2" width="18.42578125" customWidth="1"/>
    <col min="3" max="3" width="9" bestFit="1" customWidth="1"/>
    <col min="4" max="4" width="14.28515625" bestFit="1" customWidth="1"/>
    <col min="5" max="5" width="10.42578125" customWidth="1"/>
    <col min="6" max="6" width="9" bestFit="1" customWidth="1"/>
    <col min="7" max="7" width="14.28515625" bestFit="1" customWidth="1"/>
    <col min="8" max="8" width="12.85546875" customWidth="1"/>
  </cols>
  <sheetData>
    <row r="3" spans="1:8" ht="15.75">
      <c r="A3" s="29" t="s">
        <v>30</v>
      </c>
      <c r="B3" s="29"/>
      <c r="C3" s="29"/>
      <c r="D3" s="29"/>
      <c r="E3" s="29"/>
      <c r="F3" s="29"/>
      <c r="G3" s="29"/>
      <c r="H3" s="29"/>
    </row>
    <row r="4" spans="1:8" ht="15.75">
      <c r="A4" s="29" t="s">
        <v>110</v>
      </c>
      <c r="B4" s="29"/>
      <c r="C4" s="29"/>
      <c r="D4" s="29"/>
      <c r="E4" s="29"/>
      <c r="F4" s="29"/>
      <c r="G4" s="29"/>
      <c r="H4" s="29"/>
    </row>
    <row r="5" spans="1:8" ht="20.25" customHeight="1">
      <c r="A5" s="23"/>
      <c r="B5" s="23"/>
      <c r="C5" s="23"/>
      <c r="D5" s="23"/>
      <c r="E5" s="23"/>
      <c r="F5" s="28"/>
      <c r="G5" s="28"/>
      <c r="H5" s="28"/>
    </row>
    <row r="6" spans="1:8" ht="45.75" customHeight="1">
      <c r="A6" s="31" t="s">
        <v>19</v>
      </c>
      <c r="B6" s="32" t="s">
        <v>20</v>
      </c>
      <c r="C6" s="34" t="s">
        <v>113</v>
      </c>
      <c r="D6" s="34"/>
      <c r="E6" s="32" t="s">
        <v>116</v>
      </c>
      <c r="F6" s="34" t="s">
        <v>112</v>
      </c>
      <c r="G6" s="34"/>
      <c r="H6" s="32" t="s">
        <v>117</v>
      </c>
    </row>
    <row r="7" spans="1:8" ht="22.5" customHeight="1">
      <c r="A7" s="31"/>
      <c r="B7" s="33"/>
      <c r="C7" s="24" t="s">
        <v>114</v>
      </c>
      <c r="D7" s="24" t="s">
        <v>115</v>
      </c>
      <c r="E7" s="33"/>
      <c r="F7" s="24" t="s">
        <v>114</v>
      </c>
      <c r="G7" s="24" t="s">
        <v>115</v>
      </c>
      <c r="H7" s="33"/>
    </row>
    <row r="8" spans="1:8" ht="27" customHeight="1">
      <c r="A8" s="11">
        <v>1</v>
      </c>
      <c r="B8" s="2" t="s">
        <v>21</v>
      </c>
      <c r="C8" s="8">
        <v>10940</v>
      </c>
      <c r="D8" s="20">
        <v>9418</v>
      </c>
      <c r="E8" s="10">
        <f>D8/C8*100</f>
        <v>86.087751371115175</v>
      </c>
      <c r="F8" s="20">
        <v>9418</v>
      </c>
      <c r="G8" s="20">
        <v>1014</v>
      </c>
      <c r="H8" s="10">
        <f>G8/D8*100</f>
        <v>10.766617116160544</v>
      </c>
    </row>
    <row r="9" spans="1:8" ht="27" customHeight="1">
      <c r="A9" s="11">
        <v>2</v>
      </c>
      <c r="B9" s="4" t="s">
        <v>0</v>
      </c>
      <c r="C9" s="8">
        <v>8240</v>
      </c>
      <c r="D9" s="20">
        <v>4756</v>
      </c>
      <c r="E9" s="10">
        <f t="shared" ref="E9:E30" si="0">D9/C9*100</f>
        <v>57.71844660194175</v>
      </c>
      <c r="F9" s="20">
        <v>4756</v>
      </c>
      <c r="G9" s="20">
        <v>407</v>
      </c>
      <c r="H9" s="10">
        <f t="shared" ref="H9:H29" si="1">G9/D9*100</f>
        <v>8.557611438183347</v>
      </c>
    </row>
    <row r="10" spans="1:8" ht="27" customHeight="1">
      <c r="A10" s="11">
        <v>3</v>
      </c>
      <c r="B10" s="2" t="s">
        <v>22</v>
      </c>
      <c r="C10" s="8">
        <v>9420</v>
      </c>
      <c r="D10" s="20">
        <v>7547</v>
      </c>
      <c r="E10" s="10">
        <f t="shared" si="0"/>
        <v>80.116772823779186</v>
      </c>
      <c r="F10" s="20">
        <v>7547</v>
      </c>
      <c r="G10" s="20">
        <v>905</v>
      </c>
      <c r="H10" s="10">
        <f t="shared" si="1"/>
        <v>11.991519809195706</v>
      </c>
    </row>
    <row r="11" spans="1:8" ht="27" customHeight="1">
      <c r="A11" s="11">
        <v>4</v>
      </c>
      <c r="B11" s="2" t="s">
        <v>23</v>
      </c>
      <c r="C11" s="8">
        <v>10470</v>
      </c>
      <c r="D11" s="20">
        <v>6483</v>
      </c>
      <c r="E11" s="10">
        <f t="shared" si="0"/>
        <v>61.919770773638973</v>
      </c>
      <c r="F11" s="20">
        <v>6483</v>
      </c>
      <c r="G11" s="20">
        <v>851</v>
      </c>
      <c r="H11" s="10">
        <f t="shared" si="1"/>
        <v>13.126638901743021</v>
      </c>
    </row>
    <row r="12" spans="1:8" ht="27" customHeight="1">
      <c r="A12" s="11">
        <v>5</v>
      </c>
      <c r="B12" s="2" t="s">
        <v>24</v>
      </c>
      <c r="C12" s="8">
        <v>11410</v>
      </c>
      <c r="D12" s="20">
        <v>9091</v>
      </c>
      <c r="E12" s="10">
        <f t="shared" si="0"/>
        <v>79.675723049956176</v>
      </c>
      <c r="F12" s="20">
        <v>9091</v>
      </c>
      <c r="G12" s="20">
        <v>10126</v>
      </c>
      <c r="H12" s="10">
        <f t="shared" si="1"/>
        <v>111.38488615113849</v>
      </c>
    </row>
    <row r="13" spans="1:8" ht="27" customHeight="1">
      <c r="A13" s="11">
        <v>6</v>
      </c>
      <c r="B13" s="4" t="s">
        <v>1</v>
      </c>
      <c r="C13" s="8">
        <v>10580</v>
      </c>
      <c r="D13" s="20">
        <v>7307</v>
      </c>
      <c r="E13" s="10">
        <f t="shared" si="0"/>
        <v>69.064272211720223</v>
      </c>
      <c r="F13" s="20">
        <v>7307</v>
      </c>
      <c r="G13" s="20">
        <v>6053</v>
      </c>
      <c r="H13" s="10">
        <f t="shared" si="1"/>
        <v>82.838374161762701</v>
      </c>
    </row>
    <row r="14" spans="1:8" ht="27" customHeight="1">
      <c r="A14" s="11">
        <v>7</v>
      </c>
      <c r="B14" s="4" t="s">
        <v>2</v>
      </c>
      <c r="C14" s="8">
        <v>12240</v>
      </c>
      <c r="D14" s="20">
        <v>8556</v>
      </c>
      <c r="E14" s="10">
        <f t="shared" si="0"/>
        <v>69.901960784313715</v>
      </c>
      <c r="F14" s="20">
        <v>8556</v>
      </c>
      <c r="G14" s="20">
        <v>6702</v>
      </c>
      <c r="H14" s="10">
        <f t="shared" si="1"/>
        <v>78.330995792426378</v>
      </c>
    </row>
    <row r="15" spans="1:8" ht="27" customHeight="1">
      <c r="A15" s="11">
        <v>8</v>
      </c>
      <c r="B15" s="4" t="s">
        <v>3</v>
      </c>
      <c r="C15" s="8">
        <v>9640</v>
      </c>
      <c r="D15" s="20">
        <v>8367</v>
      </c>
      <c r="E15" s="10">
        <f t="shared" si="0"/>
        <v>86.794605809128626</v>
      </c>
      <c r="F15" s="20">
        <v>8367</v>
      </c>
      <c r="G15" s="20">
        <v>2853</v>
      </c>
      <c r="H15" s="10">
        <f t="shared" si="1"/>
        <v>34.098243097884549</v>
      </c>
    </row>
    <row r="16" spans="1:8" ht="27" customHeight="1">
      <c r="A16" s="11">
        <v>9</v>
      </c>
      <c r="B16" s="2" t="s">
        <v>4</v>
      </c>
      <c r="C16" s="8">
        <v>9590</v>
      </c>
      <c r="D16" s="20">
        <v>7543</v>
      </c>
      <c r="E16" s="10">
        <f t="shared" si="0"/>
        <v>78.654848800834202</v>
      </c>
      <c r="F16" s="20">
        <v>7543</v>
      </c>
      <c r="G16" s="20">
        <v>463</v>
      </c>
      <c r="H16" s="10">
        <f t="shared" si="1"/>
        <v>6.138141323081002</v>
      </c>
    </row>
    <row r="17" spans="1:8" ht="27" customHeight="1">
      <c r="A17" s="11">
        <v>10</v>
      </c>
      <c r="B17" s="2" t="s">
        <v>36</v>
      </c>
      <c r="C17" s="8">
        <v>11820</v>
      </c>
      <c r="D17" s="20">
        <v>9733</v>
      </c>
      <c r="E17" s="10">
        <f t="shared" si="0"/>
        <v>82.343485617597295</v>
      </c>
      <c r="F17" s="20">
        <v>9733</v>
      </c>
      <c r="G17" s="20">
        <v>4462</v>
      </c>
      <c r="H17" s="10">
        <f t="shared" si="1"/>
        <v>45.844035754649134</v>
      </c>
    </row>
    <row r="18" spans="1:8" ht="27" customHeight="1">
      <c r="A18" s="11">
        <v>11</v>
      </c>
      <c r="B18" s="4" t="s">
        <v>5</v>
      </c>
      <c r="C18" s="8">
        <v>10530</v>
      </c>
      <c r="D18" s="20">
        <v>5111</v>
      </c>
      <c r="E18" s="10">
        <f t="shared" si="0"/>
        <v>48.537511870845208</v>
      </c>
      <c r="F18" s="20">
        <v>5111</v>
      </c>
      <c r="G18" s="20">
        <v>1015</v>
      </c>
      <c r="H18" s="10">
        <f t="shared" si="1"/>
        <v>19.859127372334182</v>
      </c>
    </row>
    <row r="19" spans="1:8" ht="27" customHeight="1">
      <c r="A19" s="11">
        <v>12</v>
      </c>
      <c r="B19" s="4" t="s">
        <v>6</v>
      </c>
      <c r="C19" s="8">
        <v>10860</v>
      </c>
      <c r="D19" s="20">
        <v>6643</v>
      </c>
      <c r="E19" s="10">
        <f t="shared" si="0"/>
        <v>61.169429097605899</v>
      </c>
      <c r="F19" s="20">
        <v>6643</v>
      </c>
      <c r="G19" s="20">
        <v>1707</v>
      </c>
      <c r="H19" s="10">
        <f t="shared" si="1"/>
        <v>25.696221586632547</v>
      </c>
    </row>
    <row r="20" spans="1:8" ht="27" customHeight="1">
      <c r="A20" s="11">
        <v>13</v>
      </c>
      <c r="B20" s="4" t="s">
        <v>7</v>
      </c>
      <c r="C20" s="8">
        <v>10710</v>
      </c>
      <c r="D20" s="20">
        <v>9334</v>
      </c>
      <c r="E20" s="10">
        <f t="shared" si="0"/>
        <v>87.152194211017743</v>
      </c>
      <c r="F20" s="20">
        <v>9334</v>
      </c>
      <c r="G20" s="20">
        <v>6244</v>
      </c>
      <c r="H20" s="10">
        <f t="shared" si="1"/>
        <v>66.895221769873586</v>
      </c>
    </row>
    <row r="21" spans="1:8" ht="27" customHeight="1">
      <c r="A21" s="11">
        <v>14</v>
      </c>
      <c r="B21" s="4" t="s">
        <v>8</v>
      </c>
      <c r="C21" s="8">
        <v>15690</v>
      </c>
      <c r="D21" s="20">
        <v>11311</v>
      </c>
      <c r="E21" s="10">
        <f t="shared" si="0"/>
        <v>72.090503505417459</v>
      </c>
      <c r="F21" s="20">
        <v>11311</v>
      </c>
      <c r="G21" s="20">
        <v>1943</v>
      </c>
      <c r="H21" s="10">
        <f t="shared" si="1"/>
        <v>17.177968349394394</v>
      </c>
    </row>
    <row r="22" spans="1:8" ht="27" customHeight="1">
      <c r="A22" s="11">
        <v>15</v>
      </c>
      <c r="B22" s="4" t="s">
        <v>9</v>
      </c>
      <c r="C22" s="8">
        <v>8420</v>
      </c>
      <c r="D22" s="20">
        <v>6157</v>
      </c>
      <c r="E22" s="10">
        <f t="shared" si="0"/>
        <v>73.123515439429937</v>
      </c>
      <c r="F22" s="20">
        <v>6157</v>
      </c>
      <c r="G22" s="20">
        <v>286</v>
      </c>
      <c r="H22" s="10">
        <f t="shared" si="1"/>
        <v>4.6451193763196361</v>
      </c>
    </row>
    <row r="23" spans="1:8" ht="27" customHeight="1">
      <c r="A23" s="11">
        <v>16</v>
      </c>
      <c r="B23" s="4" t="s">
        <v>10</v>
      </c>
      <c r="C23" s="8">
        <v>9230</v>
      </c>
      <c r="D23" s="20">
        <v>8692</v>
      </c>
      <c r="E23" s="10">
        <f t="shared" si="0"/>
        <v>94.171180931744317</v>
      </c>
      <c r="F23" s="20">
        <v>8692</v>
      </c>
      <c r="G23" s="20">
        <v>2485</v>
      </c>
      <c r="H23" s="10">
        <f t="shared" si="1"/>
        <v>28.58950759318914</v>
      </c>
    </row>
    <row r="24" spans="1:8" ht="27" customHeight="1">
      <c r="A24" s="11">
        <v>17</v>
      </c>
      <c r="B24" s="4" t="s">
        <v>11</v>
      </c>
      <c r="C24" s="8">
        <v>6280</v>
      </c>
      <c r="D24" s="20">
        <v>5374</v>
      </c>
      <c r="E24" s="10">
        <f t="shared" si="0"/>
        <v>85.573248407643305</v>
      </c>
      <c r="F24" s="20">
        <v>5374</v>
      </c>
      <c r="G24" s="20">
        <v>271</v>
      </c>
      <c r="H24" s="10">
        <f t="shared" si="1"/>
        <v>5.0427986602158539</v>
      </c>
    </row>
    <row r="25" spans="1:8" ht="27" customHeight="1">
      <c r="A25" s="11">
        <v>18</v>
      </c>
      <c r="B25" s="2" t="s">
        <v>12</v>
      </c>
      <c r="C25" s="8">
        <v>13380</v>
      </c>
      <c r="D25" s="20">
        <v>9376</v>
      </c>
      <c r="E25" s="10">
        <f t="shared" si="0"/>
        <v>70.074738415545596</v>
      </c>
      <c r="F25" s="20">
        <v>9376</v>
      </c>
      <c r="G25" s="20">
        <v>4438</v>
      </c>
      <c r="H25" s="10">
        <f t="shared" si="1"/>
        <v>47.333617747440272</v>
      </c>
    </row>
    <row r="26" spans="1:8" ht="27" customHeight="1">
      <c r="A26" s="11">
        <v>19</v>
      </c>
      <c r="B26" s="2" t="s">
        <v>25</v>
      </c>
      <c r="C26" s="8">
        <v>10200</v>
      </c>
      <c r="D26" s="20">
        <v>8393</v>
      </c>
      <c r="E26" s="10">
        <f t="shared" si="0"/>
        <v>82.284313725490193</v>
      </c>
      <c r="F26" s="20">
        <v>8393</v>
      </c>
      <c r="G26" s="20">
        <v>649</v>
      </c>
      <c r="H26" s="10">
        <f t="shared" si="1"/>
        <v>7.7326343381389258</v>
      </c>
    </row>
    <row r="27" spans="1:8" ht="27" customHeight="1">
      <c r="A27" s="11">
        <v>20</v>
      </c>
      <c r="B27" s="4" t="s">
        <v>13</v>
      </c>
      <c r="C27" s="8">
        <v>9380</v>
      </c>
      <c r="D27" s="20">
        <v>8769</v>
      </c>
      <c r="E27" s="10">
        <f t="shared" si="0"/>
        <v>93.486140724946694</v>
      </c>
      <c r="F27" s="20">
        <v>8769</v>
      </c>
      <c r="G27" s="20">
        <v>365</v>
      </c>
      <c r="H27" s="10">
        <f t="shared" si="1"/>
        <v>4.1623902383396052</v>
      </c>
    </row>
    <row r="28" spans="1:8" ht="27" customHeight="1">
      <c r="A28" s="11">
        <v>21</v>
      </c>
      <c r="B28" s="2" t="s">
        <v>14</v>
      </c>
      <c r="C28" s="8">
        <v>11390</v>
      </c>
      <c r="D28" s="20">
        <v>10234</v>
      </c>
      <c r="E28" s="10">
        <f t="shared" si="0"/>
        <v>89.850746268656707</v>
      </c>
      <c r="F28" s="20">
        <v>10234</v>
      </c>
      <c r="G28" s="20">
        <v>5352</v>
      </c>
      <c r="H28" s="10">
        <f t="shared" si="1"/>
        <v>52.296267344146962</v>
      </c>
    </row>
    <row r="29" spans="1:8" ht="27" customHeight="1">
      <c r="A29" s="11">
        <v>22</v>
      </c>
      <c r="B29" s="4" t="s">
        <v>15</v>
      </c>
      <c r="C29" s="8">
        <v>12370</v>
      </c>
      <c r="D29" s="20">
        <v>8999</v>
      </c>
      <c r="E29" s="10">
        <f t="shared" si="0"/>
        <v>72.748585286984635</v>
      </c>
      <c r="F29" s="20">
        <v>8999</v>
      </c>
      <c r="G29" s="20">
        <v>2115</v>
      </c>
      <c r="H29" s="10">
        <f t="shared" si="1"/>
        <v>23.502611401266808</v>
      </c>
    </row>
    <row r="30" spans="1:8" ht="27" customHeight="1">
      <c r="A30" s="11"/>
      <c r="B30" s="2" t="s">
        <v>16</v>
      </c>
      <c r="C30" s="11">
        <f>SUM(C8:C29)</f>
        <v>232790</v>
      </c>
      <c r="D30" s="11">
        <f>SUM(D8:D29)</f>
        <v>177194</v>
      </c>
      <c r="E30" s="10">
        <f t="shared" si="0"/>
        <v>76.1175308217707</v>
      </c>
      <c r="F30" s="11">
        <f>SUM(F8:F29)</f>
        <v>177194</v>
      </c>
      <c r="G30" s="11">
        <f>SUM(G8:G29)</f>
        <v>60706</v>
      </c>
      <c r="H30" s="10">
        <f>G30/D30*100</f>
        <v>34.259625043737373</v>
      </c>
    </row>
    <row r="31" spans="1:8">
      <c r="A31" s="5"/>
      <c r="B31" s="1"/>
    </row>
  </sheetData>
  <mergeCells count="8">
    <mergeCell ref="A3:H3"/>
    <mergeCell ref="A4:H4"/>
    <mergeCell ref="A6:A7"/>
    <mergeCell ref="B6:B7"/>
    <mergeCell ref="C6:D6"/>
    <mergeCell ref="E6:E7"/>
    <mergeCell ref="F6:G6"/>
    <mergeCell ref="H6:H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E6" sqref="E6"/>
    </sheetView>
  </sheetViews>
  <sheetFormatPr defaultRowHeight="15"/>
  <cols>
    <col min="1" max="1" width="6.85546875" customWidth="1"/>
    <col min="2" max="2" width="16.5703125" bestFit="1" customWidth="1"/>
    <col min="3" max="3" width="18.42578125" style="6" customWidth="1"/>
    <col min="4" max="5" width="18.42578125" customWidth="1"/>
  </cols>
  <sheetData>
    <row r="1" spans="1:5" ht="15.75">
      <c r="A1" s="35" t="s">
        <v>30</v>
      </c>
      <c r="B1" s="35"/>
      <c r="C1" s="35"/>
      <c r="D1" s="35"/>
      <c r="E1" s="35"/>
    </row>
    <row r="2" spans="1:5" ht="25.5" customHeight="1">
      <c r="A2" s="37" t="s">
        <v>28</v>
      </c>
      <c r="B2" s="38"/>
      <c r="C2" s="38"/>
      <c r="D2" s="38"/>
      <c r="E2" s="39"/>
    </row>
    <row r="3" spans="1:5" ht="24" customHeight="1">
      <c r="A3" s="36" t="s">
        <v>58</v>
      </c>
      <c r="B3" s="36"/>
      <c r="C3" s="36"/>
      <c r="D3" s="36"/>
      <c r="E3" s="36"/>
    </row>
    <row r="4" spans="1:5" ht="60.75">
      <c r="A4" s="11" t="s">
        <v>19</v>
      </c>
      <c r="B4" s="12" t="s">
        <v>20</v>
      </c>
      <c r="C4" s="12" t="s">
        <v>26</v>
      </c>
      <c r="D4" s="12" t="s">
        <v>27</v>
      </c>
      <c r="E4" s="12" t="s">
        <v>34</v>
      </c>
    </row>
    <row r="5" spans="1:5" ht="27" customHeight="1">
      <c r="A5" s="11">
        <v>1</v>
      </c>
      <c r="B5" s="2" t="s">
        <v>21</v>
      </c>
      <c r="C5" s="8">
        <f>1094*7</f>
        <v>7658</v>
      </c>
      <c r="D5" s="11">
        <f>'DEC A'!D5+NOVA!D5+'JAN''13-A'!D5+'FEB-A''13'!D5+'Mar''13-A'!D5+SepA!D5+OctA!D5</f>
        <v>6683</v>
      </c>
      <c r="E5" s="10">
        <f>D5/C5*100</f>
        <v>87.268216244450244</v>
      </c>
    </row>
    <row r="6" spans="1:5" ht="27" customHeight="1">
      <c r="A6" s="11">
        <v>2</v>
      </c>
      <c r="B6" s="4" t="s">
        <v>0</v>
      </c>
      <c r="C6" s="9">
        <f>824*7</f>
        <v>5768</v>
      </c>
      <c r="D6" s="11">
        <f>'DEC A'!D6+NOVA!D6+'JAN''13-A'!D6+'FEB-A''13'!D6+'Mar''13-A'!D6+OctA!D6+SepA!D6</f>
        <v>4333</v>
      </c>
      <c r="E6" s="10">
        <f t="shared" ref="E6:E27" si="0">D6/C6*100</f>
        <v>75.121359223300971</v>
      </c>
    </row>
    <row r="7" spans="1:5" ht="27" customHeight="1">
      <c r="A7" s="11">
        <v>3</v>
      </c>
      <c r="B7" s="2" t="s">
        <v>22</v>
      </c>
      <c r="C7" s="8">
        <f>942*7</f>
        <v>6594</v>
      </c>
      <c r="D7" s="11">
        <f>'DEC A'!D7+NOVA!D7+'JAN''13-A'!D7+'FEB-A''13'!D7+'Mar''13-A'!D7+OctA!D7+SepA!D7</f>
        <v>5362</v>
      </c>
      <c r="E7" s="10">
        <f t="shared" si="0"/>
        <v>81.316348195329084</v>
      </c>
    </row>
    <row r="8" spans="1:5" ht="27" customHeight="1">
      <c r="A8" s="11">
        <v>4</v>
      </c>
      <c r="B8" s="2" t="s">
        <v>23</v>
      </c>
      <c r="C8" s="8">
        <f>1047*7</f>
        <v>7329</v>
      </c>
      <c r="D8" s="11">
        <f>'DEC A'!D8+NOVA!D8+'JAN''13-A'!D8+'FEB-A''13'!D8+'Mar''13-A'!D8+OctA!D8+SepA!D8</f>
        <v>3809</v>
      </c>
      <c r="E8" s="10">
        <f t="shared" si="0"/>
        <v>51.971619593396099</v>
      </c>
    </row>
    <row r="9" spans="1:5" ht="27" customHeight="1">
      <c r="A9" s="11">
        <v>5</v>
      </c>
      <c r="B9" s="2" t="s">
        <v>24</v>
      </c>
      <c r="C9" s="8">
        <f>1141*7</f>
        <v>7987</v>
      </c>
      <c r="D9" s="11">
        <f>'DEC A'!D9+NOVA!D9+'JAN''13-A'!D9+'FEB-A''13'!D9+'Mar''13-A'!D9+OctA!D9+SepA!D9</f>
        <v>6445</v>
      </c>
      <c r="E9" s="10">
        <f t="shared" si="0"/>
        <v>80.693627144109186</v>
      </c>
    </row>
    <row r="10" spans="1:5" ht="27" customHeight="1">
      <c r="A10" s="11">
        <v>6</v>
      </c>
      <c r="B10" s="4" t="s">
        <v>1</v>
      </c>
      <c r="C10" s="9">
        <f>1058*7</f>
        <v>7406</v>
      </c>
      <c r="D10" s="11">
        <f>'DEC A'!D10+NOVA!D10+'JAN''13-A'!D10+'FEB-A''13'!D10+'Mar''13-A'!D10+OctA!D10+SepA!D10</f>
        <v>5036</v>
      </c>
      <c r="E10" s="10">
        <f t="shared" si="0"/>
        <v>67.998919794761008</v>
      </c>
    </row>
    <row r="11" spans="1:5" ht="27" customHeight="1">
      <c r="A11" s="11">
        <v>7</v>
      </c>
      <c r="B11" s="4" t="s">
        <v>2</v>
      </c>
      <c r="C11" s="9">
        <f>1224*7</f>
        <v>8568</v>
      </c>
      <c r="D11" s="11">
        <f>'DEC A'!D11+NOVA!D11+'JAN''13-A'!D11+'FEB-A''13'!D11+'Mar''13-A'!D11+OctA!D11+SepA!D11</f>
        <v>7341</v>
      </c>
      <c r="E11" s="10">
        <f t="shared" si="0"/>
        <v>85.679271708683473</v>
      </c>
    </row>
    <row r="12" spans="1:5" ht="27" customHeight="1">
      <c r="A12" s="11">
        <v>8</v>
      </c>
      <c r="B12" s="4" t="s">
        <v>3</v>
      </c>
      <c r="C12" s="9">
        <f>964*7</f>
        <v>6748</v>
      </c>
      <c r="D12" s="11">
        <f>'DEC A'!D12+NOVA!D12+'JAN''13-A'!D12+'FEB-A''13'!D12+'Mar''13-A'!D12+OctA!D12+SepA!D12</f>
        <v>5701</v>
      </c>
      <c r="E12" s="10">
        <f t="shared" si="0"/>
        <v>84.484291641967985</v>
      </c>
    </row>
    <row r="13" spans="1:5" ht="27" customHeight="1">
      <c r="A13" s="11">
        <v>9</v>
      </c>
      <c r="B13" s="2" t="s">
        <v>4</v>
      </c>
      <c r="C13" s="8">
        <f>959*7</f>
        <v>6713</v>
      </c>
      <c r="D13" s="11">
        <f>'DEC A'!D13+NOVA!D13+'JAN''13-A'!D13+'FEB-A''13'!D13+'Mar''13-A'!D13+OctA!D13+SepA!D13</f>
        <v>4877</v>
      </c>
      <c r="E13" s="10">
        <f t="shared" si="0"/>
        <v>72.650081930582459</v>
      </c>
    </row>
    <row r="14" spans="1:5" ht="27" customHeight="1">
      <c r="A14" s="11">
        <v>10</v>
      </c>
      <c r="B14" s="2" t="s">
        <v>36</v>
      </c>
      <c r="C14" s="8">
        <f>1182*7</f>
        <v>8274</v>
      </c>
      <c r="D14" s="11">
        <f>'DEC A'!D14+NOVA!D14+'JAN''13-A'!D14+'FEB-A''13'!D14+'Mar''13-A'!D14+OctA!D14+SepA!D14</f>
        <v>7682</v>
      </c>
      <c r="E14" s="10">
        <f t="shared" si="0"/>
        <v>92.845056804447665</v>
      </c>
    </row>
    <row r="15" spans="1:5" ht="27" customHeight="1">
      <c r="A15" s="11">
        <v>11</v>
      </c>
      <c r="B15" s="4" t="s">
        <v>5</v>
      </c>
      <c r="C15" s="9">
        <f>1053*7</f>
        <v>7371</v>
      </c>
      <c r="D15" s="11">
        <f>'DEC A'!D15+NOVA!D15+'JAN''13-A'!D15+'FEB-A''13'!D15+'Mar''13-A'!D15+OctA!D15+SepA!D15</f>
        <v>6095</v>
      </c>
      <c r="E15" s="10">
        <f t="shared" si="0"/>
        <v>82.688916022249359</v>
      </c>
    </row>
    <row r="16" spans="1:5" ht="27" customHeight="1">
      <c r="A16" s="11">
        <v>12</v>
      </c>
      <c r="B16" s="4" t="s">
        <v>6</v>
      </c>
      <c r="C16" s="9">
        <f>1086*7</f>
        <v>7602</v>
      </c>
      <c r="D16" s="11">
        <f>'DEC A'!D16+NOVA!D16+'JAN''13-A'!D16+'FEB-A''13'!D16+'Mar''13-A'!D16+OctA!D16+SepA!D16</f>
        <v>7174</v>
      </c>
      <c r="E16" s="10">
        <f t="shared" si="0"/>
        <v>94.369902657195468</v>
      </c>
    </row>
    <row r="17" spans="1:5" ht="27" customHeight="1">
      <c r="A17" s="11">
        <v>13</v>
      </c>
      <c r="B17" s="4" t="s">
        <v>7</v>
      </c>
      <c r="C17" s="9">
        <f>1071*7</f>
        <v>7497</v>
      </c>
      <c r="D17" s="11">
        <f>'DEC A'!D17+NOVA!D17+'JAN''13-A'!D17+'FEB-A''13'!D17+'Mar''13-A'!D17+OctA!D17+SepA!D17</f>
        <v>6419</v>
      </c>
      <c r="E17" s="10">
        <f t="shared" si="0"/>
        <v>85.620915032679733</v>
      </c>
    </row>
    <row r="18" spans="1:5" ht="27" customHeight="1">
      <c r="A18" s="11">
        <v>14</v>
      </c>
      <c r="B18" s="4" t="s">
        <v>8</v>
      </c>
      <c r="C18" s="9">
        <f>1569*7</f>
        <v>10983</v>
      </c>
      <c r="D18" s="11">
        <f>'DEC A'!D18+NOVA!D18+'JAN''13-A'!D18+'FEB-A''13'!D18+'Mar''13-A'!D18+OctA!D18+SepA!D18</f>
        <v>6959</v>
      </c>
      <c r="E18" s="10">
        <f t="shared" si="0"/>
        <v>63.361558772648642</v>
      </c>
    </row>
    <row r="19" spans="1:5" ht="27" customHeight="1">
      <c r="A19" s="11">
        <v>15</v>
      </c>
      <c r="B19" s="4" t="s">
        <v>9</v>
      </c>
      <c r="C19" s="9">
        <f>842*7</f>
        <v>5894</v>
      </c>
      <c r="D19" s="11">
        <f>'DEC A'!D19+NOVA!D19+'JAN''13-A'!D19+'FEB-A''13'!D19+'Mar''13-A'!D19+OctA!D19+SepA!D19</f>
        <v>5646</v>
      </c>
      <c r="E19" s="10">
        <f t="shared" si="0"/>
        <v>95.792331184255175</v>
      </c>
    </row>
    <row r="20" spans="1:5" ht="27" customHeight="1">
      <c r="A20" s="11">
        <v>16</v>
      </c>
      <c r="B20" s="4" t="s">
        <v>10</v>
      </c>
      <c r="C20" s="9">
        <f>923*7</f>
        <v>6461</v>
      </c>
      <c r="D20" s="11">
        <f>'DEC A'!D20+NOVA!D20+'JAN''13-A'!D20+'FEB-A''13'!D20+'Mar''13-A'!D20+OctA!D20+SepA!D20</f>
        <v>6755</v>
      </c>
      <c r="E20" s="10">
        <f t="shared" si="0"/>
        <v>104.55037919826653</v>
      </c>
    </row>
    <row r="21" spans="1:5" ht="27" customHeight="1">
      <c r="A21" s="11">
        <v>17</v>
      </c>
      <c r="B21" s="4" t="s">
        <v>11</v>
      </c>
      <c r="C21" s="9">
        <f>628*7</f>
        <v>4396</v>
      </c>
      <c r="D21" s="11">
        <f>'DEC A'!D21+NOVA!D21+'JAN''13-A'!D21+'FEB-A''13'!D21+'Mar''13-A'!D21+OctA!D21+SepA!D21</f>
        <v>4228</v>
      </c>
      <c r="E21" s="10">
        <f t="shared" si="0"/>
        <v>96.178343949044589</v>
      </c>
    </row>
    <row r="22" spans="1:5" ht="27" customHeight="1">
      <c r="A22" s="11">
        <v>18</v>
      </c>
      <c r="B22" s="2" t="s">
        <v>12</v>
      </c>
      <c r="C22" s="8">
        <f>1338*7</f>
        <v>9366</v>
      </c>
      <c r="D22" s="11">
        <f>'DEC A'!D22+NOVA!D22+'JAN''13-A'!D22+'FEB-A''13'!D22+'Mar''13-A'!D22+OctA!D22+SepA!D22</f>
        <v>7390</v>
      </c>
      <c r="E22" s="10">
        <f t="shared" si="0"/>
        <v>78.902412983130475</v>
      </c>
    </row>
    <row r="23" spans="1:5" ht="27" customHeight="1">
      <c r="A23" s="11">
        <v>19</v>
      </c>
      <c r="B23" s="2" t="s">
        <v>25</v>
      </c>
      <c r="C23" s="8">
        <f>1020*7</f>
        <v>7140</v>
      </c>
      <c r="D23" s="11">
        <f>'DEC A'!D23+NOVA!D23+'JAN''13-A'!D23+'FEB-A''13'!D23+'Mar''13-A'!D23+OctA!D23+SepA!D23</f>
        <v>6394</v>
      </c>
      <c r="E23" s="10">
        <f t="shared" si="0"/>
        <v>89.551820728291318</v>
      </c>
    </row>
    <row r="24" spans="1:5" ht="27" customHeight="1">
      <c r="A24" s="11">
        <v>20</v>
      </c>
      <c r="B24" s="4" t="s">
        <v>13</v>
      </c>
      <c r="C24" s="9">
        <f>938*7</f>
        <v>6566</v>
      </c>
      <c r="D24" s="11">
        <f>'DEC A'!D24+NOVA!D24+'JAN''13-A'!D24+'FEB-A''13'!D24+'Mar''13-A'!D24+OctA!D24+SepA!D24</f>
        <v>5706</v>
      </c>
      <c r="E24" s="10">
        <f t="shared" si="0"/>
        <v>86.902223575997567</v>
      </c>
    </row>
    <row r="25" spans="1:5" ht="27" customHeight="1">
      <c r="A25" s="11">
        <v>21</v>
      </c>
      <c r="B25" s="2" t="s">
        <v>14</v>
      </c>
      <c r="C25" s="8">
        <f>1139*7</f>
        <v>7973</v>
      </c>
      <c r="D25" s="11">
        <f>'DEC A'!D25+NOVA!D25+'JAN''13-A'!D25+'FEB-A''13'!D25+'Mar''13-A'!D25+OctA!D25+SepA!D25</f>
        <v>7496</v>
      </c>
      <c r="E25" s="10">
        <f>D25/C25*100</f>
        <v>94.01730841590367</v>
      </c>
    </row>
    <row r="26" spans="1:5" ht="27" customHeight="1">
      <c r="A26" s="11">
        <v>22</v>
      </c>
      <c r="B26" s="4" t="s">
        <v>15</v>
      </c>
      <c r="C26" s="9">
        <f>1237*7</f>
        <v>8659</v>
      </c>
      <c r="D26" s="11">
        <f>'DEC A'!D26+NOVA!D26+'JAN''13-A'!D26+'FEB-A''13'!D26+'Mar''13-A'!D26+OctA!D26+SepA!D26</f>
        <v>7060</v>
      </c>
      <c r="E26" s="10">
        <f t="shared" si="0"/>
        <v>81.533664395426726</v>
      </c>
    </row>
    <row r="27" spans="1:5" ht="27" customHeight="1">
      <c r="A27" s="11"/>
      <c r="B27" s="2" t="s">
        <v>16</v>
      </c>
      <c r="C27" s="11">
        <f>SUM(C5:C26)</f>
        <v>162953</v>
      </c>
      <c r="D27" s="11">
        <f>SUM(D5:D26)</f>
        <v>134591</v>
      </c>
      <c r="E27" s="10">
        <f t="shared" si="0"/>
        <v>82.594981374997701</v>
      </c>
    </row>
    <row r="28" spans="1:5">
      <c r="A28" s="1"/>
      <c r="B28" s="1"/>
      <c r="C28" s="5"/>
      <c r="D28" s="1"/>
      <c r="E28" s="1"/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39370078740157483" header="0.31496062992125984" footer="0.31496062992125984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H9" sqref="H9"/>
    </sheetView>
  </sheetViews>
  <sheetFormatPr defaultRowHeight="15"/>
  <cols>
    <col min="1" max="1" width="5.140625" style="6" customWidth="1"/>
    <col min="2" max="2" width="16.85546875" customWidth="1"/>
    <col min="3" max="3" width="21.5703125" style="6" customWidth="1"/>
    <col min="4" max="5" width="21.5703125" customWidth="1"/>
  </cols>
  <sheetData>
    <row r="1" spans="1:5" ht="15.75">
      <c r="A1" s="35" t="s">
        <v>30</v>
      </c>
      <c r="B1" s="35"/>
      <c r="C1" s="35"/>
      <c r="D1" s="35"/>
      <c r="E1" s="35"/>
    </row>
    <row r="2" spans="1:5" ht="36" customHeight="1">
      <c r="A2" s="37" t="s">
        <v>37</v>
      </c>
      <c r="B2" s="38"/>
      <c r="C2" s="38"/>
      <c r="D2" s="38"/>
      <c r="E2" s="39"/>
    </row>
    <row r="3" spans="1:5" ht="24" customHeight="1">
      <c r="A3" s="36" t="s">
        <v>57</v>
      </c>
      <c r="B3" s="36"/>
      <c r="C3" s="36"/>
      <c r="D3" s="36"/>
      <c r="E3" s="36"/>
    </row>
    <row r="4" spans="1:5" ht="45.75">
      <c r="A4" s="11" t="s">
        <v>19</v>
      </c>
      <c r="B4" s="12" t="s">
        <v>20</v>
      </c>
      <c r="C4" s="12" t="s">
        <v>56</v>
      </c>
      <c r="D4" s="12" t="s">
        <v>32</v>
      </c>
      <c r="E4" s="12" t="s">
        <v>50</v>
      </c>
    </row>
    <row r="5" spans="1:5" ht="25.5" customHeight="1">
      <c r="A5" s="11">
        <v>1</v>
      </c>
      <c r="B5" s="2" t="s">
        <v>21</v>
      </c>
      <c r="C5" s="11">
        <v>6683</v>
      </c>
      <c r="D5" s="11">
        <f>'SepB '!D5+OctB!D5+'Mar''13-B'!D5+'FEB''13-B'!D5+'JAN''13 B'!D5+'NOV-B'!D5+'DEC B'!D5</f>
        <v>881</v>
      </c>
      <c r="E5" s="10">
        <f>D5/C5*100</f>
        <v>13.18270237917103</v>
      </c>
    </row>
    <row r="6" spans="1:5" ht="25.5" customHeight="1">
      <c r="A6" s="11">
        <v>2</v>
      </c>
      <c r="B6" s="4" t="s">
        <v>0</v>
      </c>
      <c r="C6" s="11">
        <v>4333</v>
      </c>
      <c r="D6" s="11">
        <f>'SepB '!D6+OctB!D6+'Mar''13-B'!D6+'FEB''13-B'!D6+'JAN''13 B'!D6+'NOV-B'!D6+'DEC B'!D6</f>
        <v>462</v>
      </c>
      <c r="E6" s="10">
        <f>D6/C6*100</f>
        <v>10.662358642972535</v>
      </c>
    </row>
    <row r="7" spans="1:5" ht="25.5" customHeight="1">
      <c r="A7" s="11">
        <v>3</v>
      </c>
      <c r="B7" s="2" t="s">
        <v>22</v>
      </c>
      <c r="C7" s="11">
        <v>5362</v>
      </c>
      <c r="D7" s="11">
        <f>'SepB '!D7+OctB!D7+'Mar''13-B'!D7+'FEB''13-B'!D7+'JAN''13 B'!D7+'NOV-B'!D7+'DEC B'!D7</f>
        <v>880</v>
      </c>
      <c r="E7" s="10">
        <f>D7/C7*100</f>
        <v>16.411786646773592</v>
      </c>
    </row>
    <row r="8" spans="1:5" ht="25.5" customHeight="1">
      <c r="A8" s="11">
        <v>4</v>
      </c>
      <c r="B8" s="2" t="s">
        <v>23</v>
      </c>
      <c r="C8" s="11">
        <v>3809</v>
      </c>
      <c r="D8" s="11">
        <f>'SepB '!D8+OctB!D8+'Mar''13-B'!D8+'FEB''13-B'!D8+'JAN''13 B'!D8+'NOV-B'!D8+'DEC B'!D8</f>
        <v>986</v>
      </c>
      <c r="E8" s="10">
        <f t="shared" ref="E8:E27" si="0">D8/C8*100</f>
        <v>25.886059333158308</v>
      </c>
    </row>
    <row r="9" spans="1:5" ht="25.5" customHeight="1">
      <c r="A9" s="11">
        <v>5</v>
      </c>
      <c r="B9" s="2" t="s">
        <v>24</v>
      </c>
      <c r="C9" s="11">
        <v>6445</v>
      </c>
      <c r="D9" s="11">
        <f>'SepB '!D9+OctB!D9+'Mar''13-B'!D9+'FEB''13-B'!D9+'JAN''13 B'!D9+'NOV-B'!D9+'DEC B'!D9</f>
        <v>6416</v>
      </c>
      <c r="E9" s="10">
        <f t="shared" si="0"/>
        <v>99.550038789759498</v>
      </c>
    </row>
    <row r="10" spans="1:5" ht="25.5" customHeight="1">
      <c r="A10" s="11">
        <v>6</v>
      </c>
      <c r="B10" s="4" t="s">
        <v>1</v>
      </c>
      <c r="C10" s="11">
        <v>5036</v>
      </c>
      <c r="D10" s="11">
        <f>'SepB '!D10+OctB!D10+'Mar''13-B'!D10+'FEB''13-B'!D10+'JAN''13 B'!D10+'NOV-B'!D10+'DEC B'!D10</f>
        <v>3490</v>
      </c>
      <c r="E10" s="10">
        <f t="shared" si="0"/>
        <v>69.301032565528203</v>
      </c>
    </row>
    <row r="11" spans="1:5" ht="25.5" customHeight="1">
      <c r="A11" s="11">
        <v>7</v>
      </c>
      <c r="B11" s="4" t="s">
        <v>2</v>
      </c>
      <c r="C11" s="11">
        <v>7341</v>
      </c>
      <c r="D11" s="11">
        <f>'SepB '!D11+OctB!D11+'Mar''13-B'!D11+'FEB''13-B'!D11+'JAN''13 B'!D11+'NOV-B'!D11+'DEC B'!D11</f>
        <v>4439</v>
      </c>
      <c r="E11" s="10">
        <f t="shared" si="0"/>
        <v>60.468601008037048</v>
      </c>
    </row>
    <row r="12" spans="1:5" ht="25.5" customHeight="1">
      <c r="A12" s="11">
        <v>8</v>
      </c>
      <c r="B12" s="4" t="s">
        <v>3</v>
      </c>
      <c r="C12" s="11">
        <v>5701</v>
      </c>
      <c r="D12" s="11">
        <f>'SepB '!D12+OctB!D12+'Mar''13-B'!D12+'FEB''13-B'!D12+'JAN''13 B'!D12+'NOV-B'!D12+'DEC B'!D12</f>
        <v>2333</v>
      </c>
      <c r="E12" s="10">
        <f t="shared" si="0"/>
        <v>40.92264514997369</v>
      </c>
    </row>
    <row r="13" spans="1:5" ht="25.5" customHeight="1">
      <c r="A13" s="11">
        <v>9</v>
      </c>
      <c r="B13" s="2" t="s">
        <v>4</v>
      </c>
      <c r="C13" s="11">
        <v>4877</v>
      </c>
      <c r="D13" s="11">
        <f>'SepB '!D13+OctB!D13+'Mar''13-B'!D13+'FEB''13-B'!D13+'JAN''13 B'!D13+'NOV-B'!D13+'DEC B'!D13</f>
        <v>444</v>
      </c>
      <c r="E13" s="10">
        <f t="shared" si="0"/>
        <v>9.103957350830429</v>
      </c>
    </row>
    <row r="14" spans="1:5" ht="25.5" customHeight="1">
      <c r="A14" s="11">
        <v>10</v>
      </c>
      <c r="B14" s="2" t="s">
        <v>36</v>
      </c>
      <c r="C14" s="11">
        <v>7682</v>
      </c>
      <c r="D14" s="11">
        <f>'SepB '!D14+OctB!D14+'Mar''13-B'!D14+'FEB''13-B'!D14+'JAN''13 B'!D14+'NOV-B'!D14+'DEC B'!D14</f>
        <v>2613</v>
      </c>
      <c r="E14" s="10">
        <f t="shared" si="0"/>
        <v>34.014579536579014</v>
      </c>
    </row>
    <row r="15" spans="1:5" ht="25.5" customHeight="1">
      <c r="A15" s="11">
        <v>11</v>
      </c>
      <c r="B15" s="4" t="s">
        <v>5</v>
      </c>
      <c r="C15" s="11">
        <v>6095</v>
      </c>
      <c r="D15" s="11">
        <f>'SepB '!D15+OctB!D15+'Mar''13-B'!D15+'FEB''13-B'!D15+'JAN''13 B'!D15+'NOV-B'!D15+'DEC B'!D15</f>
        <v>2981</v>
      </c>
      <c r="E15" s="10">
        <f t="shared" si="0"/>
        <v>48.908941755537327</v>
      </c>
    </row>
    <row r="16" spans="1:5" ht="25.5" customHeight="1">
      <c r="A16" s="11">
        <v>12</v>
      </c>
      <c r="B16" s="4" t="s">
        <v>6</v>
      </c>
      <c r="C16" s="11">
        <v>7174</v>
      </c>
      <c r="D16" s="11">
        <f>'SepB '!D16+OctB!D16+'Mar''13-B'!D16+'FEB''13-B'!D16+'JAN''13 B'!D16+'NOV-B'!D16+'DEC B'!D16</f>
        <v>1711</v>
      </c>
      <c r="E16" s="10">
        <f t="shared" si="0"/>
        <v>23.850013939224979</v>
      </c>
    </row>
    <row r="17" spans="1:5" ht="25.5" customHeight="1">
      <c r="A17" s="11">
        <v>13</v>
      </c>
      <c r="B17" s="4" t="s">
        <v>7</v>
      </c>
      <c r="C17" s="11">
        <v>6419</v>
      </c>
      <c r="D17" s="11">
        <f>'SepB '!D17+OctB!D17+'Mar''13-B'!D17+'FEB''13-B'!D17+'JAN''13 B'!D17+'NOV-B'!D17+'DEC B'!D17</f>
        <v>3654</v>
      </c>
      <c r="E17" s="10">
        <f t="shared" si="0"/>
        <v>56.924754634678301</v>
      </c>
    </row>
    <row r="18" spans="1:5" ht="25.5" customHeight="1">
      <c r="A18" s="11">
        <v>14</v>
      </c>
      <c r="B18" s="4" t="s">
        <v>8</v>
      </c>
      <c r="C18" s="11">
        <v>6959</v>
      </c>
      <c r="D18" s="11">
        <f>'SepB '!D18+OctB!D18+'Mar''13-B'!D18+'FEB''13-B'!D18+'JAN''13 B'!D18+'NOV-B'!D18+'DEC B'!D18</f>
        <v>642</v>
      </c>
      <c r="E18" s="10">
        <f t="shared" si="0"/>
        <v>9.2254634286535424</v>
      </c>
    </row>
    <row r="19" spans="1:5" ht="25.5" customHeight="1">
      <c r="A19" s="11">
        <v>15</v>
      </c>
      <c r="B19" s="4" t="s">
        <v>9</v>
      </c>
      <c r="C19" s="11">
        <v>5646</v>
      </c>
      <c r="D19" s="11">
        <f>'SepB '!D19+OctB!D19+'Mar''13-B'!D19+'FEB''13-B'!D19+'JAN''13 B'!D19+'NOV-B'!D19+'DEC B'!D19</f>
        <v>521</v>
      </c>
      <c r="E19" s="10">
        <f t="shared" si="0"/>
        <v>9.2277718738930226</v>
      </c>
    </row>
    <row r="20" spans="1:5" ht="25.5" customHeight="1">
      <c r="A20" s="11">
        <v>16</v>
      </c>
      <c r="B20" s="4" t="s">
        <v>10</v>
      </c>
      <c r="C20" s="11">
        <v>6755</v>
      </c>
      <c r="D20" s="11">
        <f>'SepB '!D20+OctB!D20+'Mar''13-B'!D20+'FEB''13-B'!D20+'JAN''13 B'!D20+'NOV-B'!D20+'DEC B'!D20</f>
        <v>1370</v>
      </c>
      <c r="E20" s="10">
        <f t="shared" si="0"/>
        <v>20.281273131014064</v>
      </c>
    </row>
    <row r="21" spans="1:5" ht="25.5" customHeight="1">
      <c r="A21" s="11">
        <v>17</v>
      </c>
      <c r="B21" s="4" t="s">
        <v>11</v>
      </c>
      <c r="C21" s="11">
        <v>4228</v>
      </c>
      <c r="D21" s="11">
        <f>'SepB '!D21+OctB!D21+'Mar''13-B'!D21+'FEB''13-B'!D21+'JAN''13 B'!D21+'NOV-B'!D21+'DEC B'!D21</f>
        <v>369</v>
      </c>
      <c r="E21" s="10">
        <f t="shared" si="0"/>
        <v>8.7275307473982977</v>
      </c>
    </row>
    <row r="22" spans="1:5" ht="25.5" customHeight="1">
      <c r="A22" s="11">
        <v>18</v>
      </c>
      <c r="B22" s="2" t="s">
        <v>12</v>
      </c>
      <c r="C22" s="11">
        <v>7390</v>
      </c>
      <c r="D22" s="11">
        <f>'SepB '!D22+OctB!D22+'Mar''13-B'!D22+'FEB''13-B'!D22+'JAN''13 B'!D22+'NOV-B'!D22+'DEC B'!D22</f>
        <v>1908</v>
      </c>
      <c r="E22" s="10">
        <f t="shared" si="0"/>
        <v>25.818673883626523</v>
      </c>
    </row>
    <row r="23" spans="1:5" ht="25.5" customHeight="1">
      <c r="A23" s="11">
        <v>19</v>
      </c>
      <c r="B23" s="2" t="s">
        <v>25</v>
      </c>
      <c r="C23" s="11">
        <v>6394</v>
      </c>
      <c r="D23" s="11">
        <f>'SepB '!D23+OctB!D23+'Mar''13-B'!D23+'FEB''13-B'!D23+'JAN''13 B'!D23+'NOV-B'!D23+'DEC B'!D23</f>
        <v>1391</v>
      </c>
      <c r="E23" s="10">
        <f t="shared" si="0"/>
        <v>21.754770096965906</v>
      </c>
    </row>
    <row r="24" spans="1:5" ht="25.5" customHeight="1">
      <c r="A24" s="11">
        <v>20</v>
      </c>
      <c r="B24" s="4" t="s">
        <v>13</v>
      </c>
      <c r="C24" s="11">
        <v>5706</v>
      </c>
      <c r="D24" s="11">
        <f>'SepB '!D24+OctB!D24+'Mar''13-B'!D24+'FEB''13-B'!D24+'JAN''13 B'!D24+'NOV-B'!D24+'DEC B'!D24</f>
        <v>882</v>
      </c>
      <c r="E24" s="10">
        <f t="shared" si="0"/>
        <v>15.457413249211358</v>
      </c>
    </row>
    <row r="25" spans="1:5" ht="25.5" customHeight="1">
      <c r="A25" s="11">
        <v>21</v>
      </c>
      <c r="B25" s="2" t="s">
        <v>59</v>
      </c>
      <c r="C25" s="11">
        <v>7496</v>
      </c>
      <c r="D25" s="11">
        <f>'SepB '!D25+OctB!D25+'Mar''13-B'!D25+'FEB''13-B'!D25+'JAN''13 B'!D25+'NOV-B'!D25+'DEC B'!D25</f>
        <v>2253</v>
      </c>
      <c r="E25" s="10">
        <f t="shared" si="0"/>
        <v>30.056029882604058</v>
      </c>
    </row>
    <row r="26" spans="1:5" ht="25.5" customHeight="1">
      <c r="A26" s="11">
        <v>22</v>
      </c>
      <c r="B26" s="4" t="s">
        <v>15</v>
      </c>
      <c r="C26" s="11">
        <v>7060</v>
      </c>
      <c r="D26" s="11">
        <f>'SepB '!D26+OctB!D26+'Mar''13-B'!D26+'FEB''13-B'!D26+'JAN''13 B'!D26+'NOV-B'!D26+'DEC B'!D26</f>
        <v>2474</v>
      </c>
      <c r="E26" s="10">
        <f t="shared" si="0"/>
        <v>35.042492917847021</v>
      </c>
    </row>
    <row r="27" spans="1:5" ht="25.5" customHeight="1">
      <c r="A27" s="11"/>
      <c r="B27" s="2" t="s">
        <v>16</v>
      </c>
      <c r="C27" s="11">
        <f>SUM(C5:C26)</f>
        <v>134591</v>
      </c>
      <c r="D27" s="11">
        <f>SUM(D5:D26)</f>
        <v>43100</v>
      </c>
      <c r="E27" s="10">
        <f t="shared" si="0"/>
        <v>32.0229435846379</v>
      </c>
    </row>
    <row r="28" spans="1:5">
      <c r="A28" s="5"/>
      <c r="B28" s="1"/>
      <c r="C28" s="5"/>
      <c r="D28" s="1"/>
      <c r="E28" s="1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8"/>
  <sheetViews>
    <sheetView topLeftCell="A14" workbookViewId="0">
      <selection activeCell="D5" sqref="D5:D26"/>
    </sheetView>
  </sheetViews>
  <sheetFormatPr defaultRowHeight="15"/>
  <cols>
    <col min="1" max="1" width="6.85546875" customWidth="1"/>
    <col min="2" max="2" width="16.5703125" bestFit="1" customWidth="1"/>
    <col min="3" max="3" width="18.42578125" style="6" customWidth="1"/>
    <col min="4" max="5" width="18.42578125" customWidth="1"/>
  </cols>
  <sheetData>
    <row r="1" spans="1:5" ht="20.45" customHeight="1">
      <c r="A1" s="35" t="s">
        <v>30</v>
      </c>
      <c r="B1" s="35"/>
      <c r="C1" s="35"/>
      <c r="D1" s="35"/>
      <c r="E1" s="35"/>
    </row>
    <row r="2" spans="1:5" ht="20.45" customHeight="1">
      <c r="A2" s="37" t="s">
        <v>28</v>
      </c>
      <c r="B2" s="38"/>
      <c r="C2" s="38"/>
      <c r="D2" s="38"/>
      <c r="E2" s="39"/>
    </row>
    <row r="3" spans="1:5" ht="20.45" customHeight="1">
      <c r="A3" s="36" t="s">
        <v>60</v>
      </c>
      <c r="B3" s="36"/>
      <c r="C3" s="36"/>
      <c r="D3" s="36"/>
      <c r="E3" s="36"/>
    </row>
    <row r="4" spans="1:5" ht="60.75">
      <c r="A4" s="11" t="s">
        <v>19</v>
      </c>
      <c r="B4" s="12" t="s">
        <v>20</v>
      </c>
      <c r="C4" s="12" t="s">
        <v>26</v>
      </c>
      <c r="D4" s="12" t="s">
        <v>27</v>
      </c>
      <c r="E4" s="12" t="s">
        <v>34</v>
      </c>
    </row>
    <row r="5" spans="1:5" ht="25.9" customHeight="1">
      <c r="A5" s="11">
        <v>1</v>
      </c>
      <c r="B5" s="2" t="s">
        <v>21</v>
      </c>
      <c r="C5" s="8">
        <v>1094</v>
      </c>
      <c r="D5" s="11">
        <v>1034</v>
      </c>
      <c r="E5" s="10">
        <f>D5/C5*100</f>
        <v>94.515539305301644</v>
      </c>
    </row>
    <row r="6" spans="1:5" ht="25.9" customHeight="1">
      <c r="A6" s="11">
        <v>2</v>
      </c>
      <c r="B6" s="4" t="s">
        <v>0</v>
      </c>
      <c r="C6" s="9">
        <v>824</v>
      </c>
      <c r="D6" s="11">
        <v>530</v>
      </c>
      <c r="E6" s="10">
        <f t="shared" ref="E6:E27" si="0">D6/C6*100</f>
        <v>64.320388349514573</v>
      </c>
    </row>
    <row r="7" spans="1:5" ht="25.9" customHeight="1">
      <c r="A7" s="11">
        <v>3</v>
      </c>
      <c r="B7" s="2" t="s">
        <v>22</v>
      </c>
      <c r="C7" s="8">
        <v>942</v>
      </c>
      <c r="D7" s="11">
        <v>908</v>
      </c>
      <c r="E7" s="10">
        <f t="shared" si="0"/>
        <v>96.390658174097666</v>
      </c>
    </row>
    <row r="8" spans="1:5" ht="25.9" customHeight="1">
      <c r="A8" s="11">
        <v>4</v>
      </c>
      <c r="B8" s="2" t="s">
        <v>23</v>
      </c>
      <c r="C8" s="8">
        <v>1047</v>
      </c>
      <c r="D8" s="11">
        <v>815</v>
      </c>
      <c r="E8" s="10">
        <f t="shared" si="0"/>
        <v>77.841451766953199</v>
      </c>
    </row>
    <row r="9" spans="1:5" ht="25.9" customHeight="1">
      <c r="A9" s="11">
        <v>5</v>
      </c>
      <c r="B9" s="2" t="s">
        <v>24</v>
      </c>
      <c r="C9" s="8">
        <v>1141</v>
      </c>
      <c r="D9" s="11">
        <v>1066</v>
      </c>
      <c r="E9" s="10">
        <f t="shared" si="0"/>
        <v>93.426818580192815</v>
      </c>
    </row>
    <row r="10" spans="1:5" ht="25.9" customHeight="1">
      <c r="A10" s="11">
        <v>6</v>
      </c>
      <c r="B10" s="4" t="s">
        <v>1</v>
      </c>
      <c r="C10" s="9">
        <v>1058</v>
      </c>
      <c r="D10" s="11">
        <v>917</v>
      </c>
      <c r="E10" s="10">
        <f t="shared" si="0"/>
        <v>86.672967863894129</v>
      </c>
    </row>
    <row r="11" spans="1:5" ht="25.9" customHeight="1">
      <c r="A11" s="11">
        <v>7</v>
      </c>
      <c r="B11" s="4" t="s">
        <v>2</v>
      </c>
      <c r="C11" s="9">
        <v>1224</v>
      </c>
      <c r="D11" s="11">
        <v>1016</v>
      </c>
      <c r="E11" s="10">
        <f t="shared" si="0"/>
        <v>83.006535947712422</v>
      </c>
    </row>
    <row r="12" spans="1:5" ht="25.9" customHeight="1">
      <c r="A12" s="11">
        <v>8</v>
      </c>
      <c r="B12" s="4" t="s">
        <v>3</v>
      </c>
      <c r="C12" s="9">
        <v>964</v>
      </c>
      <c r="D12" s="11">
        <v>1134</v>
      </c>
      <c r="E12" s="10">
        <f t="shared" si="0"/>
        <v>117.63485477178423</v>
      </c>
    </row>
    <row r="13" spans="1:5" ht="25.9" customHeight="1">
      <c r="A13" s="11">
        <v>9</v>
      </c>
      <c r="B13" s="2" t="s">
        <v>4</v>
      </c>
      <c r="C13" s="8">
        <v>959</v>
      </c>
      <c r="D13" s="11">
        <v>830</v>
      </c>
      <c r="E13" s="10">
        <f t="shared" si="0"/>
        <v>86.548488008342034</v>
      </c>
    </row>
    <row r="14" spans="1:5" ht="25.9" customHeight="1">
      <c r="A14" s="11">
        <v>10</v>
      </c>
      <c r="B14" s="2" t="s">
        <v>36</v>
      </c>
      <c r="C14" s="8">
        <v>1182</v>
      </c>
      <c r="D14" s="11">
        <v>1152</v>
      </c>
      <c r="E14" s="10">
        <f t="shared" si="0"/>
        <v>97.46192893401016</v>
      </c>
    </row>
    <row r="15" spans="1:5" ht="25.9" customHeight="1">
      <c r="A15" s="11">
        <v>11</v>
      </c>
      <c r="B15" s="4" t="s">
        <v>5</v>
      </c>
      <c r="C15" s="9">
        <v>1053</v>
      </c>
      <c r="D15" s="11">
        <v>846</v>
      </c>
      <c r="E15" s="10">
        <f t="shared" si="0"/>
        <v>80.341880341880341</v>
      </c>
    </row>
    <row r="16" spans="1:5" ht="25.9" customHeight="1">
      <c r="A16" s="11">
        <v>12</v>
      </c>
      <c r="B16" s="4" t="s">
        <v>6</v>
      </c>
      <c r="C16" s="9">
        <v>1086</v>
      </c>
      <c r="D16" s="11">
        <v>1064</v>
      </c>
      <c r="E16" s="10">
        <f t="shared" si="0"/>
        <v>97.974217311233886</v>
      </c>
    </row>
    <row r="17" spans="1:5" ht="25.9" customHeight="1">
      <c r="A17" s="11">
        <v>13</v>
      </c>
      <c r="B17" s="4" t="s">
        <v>7</v>
      </c>
      <c r="C17" s="9">
        <v>1071</v>
      </c>
      <c r="D17" s="11">
        <v>1007</v>
      </c>
      <c r="E17" s="10">
        <f t="shared" si="0"/>
        <v>94.024276377217546</v>
      </c>
    </row>
    <row r="18" spans="1:5" ht="25.9" customHeight="1">
      <c r="A18" s="11">
        <v>14</v>
      </c>
      <c r="B18" s="4" t="s">
        <v>8</v>
      </c>
      <c r="C18" s="9">
        <v>1569</v>
      </c>
      <c r="D18" s="11">
        <v>1260</v>
      </c>
      <c r="E18" s="10">
        <f t="shared" si="0"/>
        <v>80.305927342256211</v>
      </c>
    </row>
    <row r="19" spans="1:5" ht="25.9" customHeight="1">
      <c r="A19" s="11">
        <v>15</v>
      </c>
      <c r="B19" s="4" t="s">
        <v>9</v>
      </c>
      <c r="C19" s="9">
        <v>842</v>
      </c>
      <c r="D19" s="11">
        <v>731</v>
      </c>
      <c r="E19" s="10">
        <f t="shared" si="0"/>
        <v>86.817102137767222</v>
      </c>
    </row>
    <row r="20" spans="1:5" ht="25.9" customHeight="1">
      <c r="A20" s="11">
        <v>16</v>
      </c>
      <c r="B20" s="4" t="s">
        <v>10</v>
      </c>
      <c r="C20" s="9">
        <v>923</v>
      </c>
      <c r="D20" s="11">
        <v>991</v>
      </c>
      <c r="E20" s="10">
        <f t="shared" si="0"/>
        <v>107.36728060671723</v>
      </c>
    </row>
    <row r="21" spans="1:5" ht="25.9" customHeight="1">
      <c r="A21" s="11">
        <v>17</v>
      </c>
      <c r="B21" s="4" t="s">
        <v>11</v>
      </c>
      <c r="C21" s="9">
        <v>628</v>
      </c>
      <c r="D21" s="11">
        <v>367</v>
      </c>
      <c r="E21" s="10">
        <f t="shared" si="0"/>
        <v>58.439490445859875</v>
      </c>
    </row>
    <row r="22" spans="1:5" ht="25.9" customHeight="1">
      <c r="A22" s="11">
        <v>18</v>
      </c>
      <c r="B22" s="2" t="s">
        <v>12</v>
      </c>
      <c r="C22" s="8">
        <v>1338</v>
      </c>
      <c r="D22" s="11">
        <v>1111</v>
      </c>
      <c r="E22" s="10">
        <f t="shared" si="0"/>
        <v>83.034379671150973</v>
      </c>
    </row>
    <row r="23" spans="1:5" ht="25.9" customHeight="1">
      <c r="A23" s="11">
        <v>19</v>
      </c>
      <c r="B23" s="2" t="s">
        <v>25</v>
      </c>
      <c r="C23" s="8">
        <v>1020</v>
      </c>
      <c r="D23" s="11">
        <v>860</v>
      </c>
      <c r="E23" s="10">
        <f t="shared" si="0"/>
        <v>84.313725490196077</v>
      </c>
    </row>
    <row r="24" spans="1:5" ht="25.9" customHeight="1">
      <c r="A24" s="11">
        <v>20</v>
      </c>
      <c r="B24" s="4" t="s">
        <v>13</v>
      </c>
      <c r="C24" s="9">
        <v>938</v>
      </c>
      <c r="D24" s="11">
        <v>961</v>
      </c>
      <c r="E24" s="10">
        <f t="shared" si="0"/>
        <v>102.45202558635394</v>
      </c>
    </row>
    <row r="25" spans="1:5" ht="25.9" customHeight="1">
      <c r="A25" s="11">
        <v>21</v>
      </c>
      <c r="B25" s="2" t="s">
        <v>14</v>
      </c>
      <c r="C25" s="8">
        <v>1139</v>
      </c>
      <c r="D25" s="11">
        <v>1098</v>
      </c>
      <c r="E25" s="10">
        <f>D25/C25*100</f>
        <v>96.400351185250216</v>
      </c>
    </row>
    <row r="26" spans="1:5" ht="25.9" customHeight="1">
      <c r="A26" s="11">
        <v>22</v>
      </c>
      <c r="B26" s="4" t="s">
        <v>15</v>
      </c>
      <c r="C26" s="9">
        <v>1237</v>
      </c>
      <c r="D26" s="11">
        <v>1031</v>
      </c>
      <c r="E26" s="10">
        <f t="shared" si="0"/>
        <v>83.34680679062248</v>
      </c>
    </row>
    <row r="27" spans="1:5" ht="25.9" customHeight="1">
      <c r="A27" s="11"/>
      <c r="B27" s="2" t="s">
        <v>16</v>
      </c>
      <c r="C27" s="11">
        <f>SUM(C5:C26)</f>
        <v>23279</v>
      </c>
      <c r="D27" s="11">
        <f>SUM(D5:D26)</f>
        <v>20729</v>
      </c>
      <c r="E27" s="10">
        <f t="shared" si="0"/>
        <v>89.0459212165471</v>
      </c>
    </row>
    <row r="28" spans="1:5">
      <c r="A28" s="1"/>
      <c r="B28" s="1"/>
      <c r="C28" s="5"/>
      <c r="D28" s="1"/>
      <c r="E28" s="1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0"/>
  <sheetViews>
    <sheetView topLeftCell="A14" workbookViewId="0">
      <selection activeCell="D5" sqref="D5:D26"/>
    </sheetView>
  </sheetViews>
  <sheetFormatPr defaultRowHeight="15"/>
  <cols>
    <col min="1" max="1" width="5.140625" style="6" customWidth="1"/>
    <col min="2" max="2" width="16.85546875" customWidth="1"/>
    <col min="3" max="3" width="21.5703125" style="6" customWidth="1"/>
    <col min="4" max="5" width="21.5703125" customWidth="1"/>
  </cols>
  <sheetData>
    <row r="1" spans="1:5" ht="15.75">
      <c r="A1" s="35" t="s">
        <v>30</v>
      </c>
      <c r="B1" s="35"/>
      <c r="C1" s="35"/>
      <c r="D1" s="35"/>
      <c r="E1" s="35"/>
    </row>
    <row r="2" spans="1:5" ht="36" customHeight="1">
      <c r="A2" s="37" t="s">
        <v>37</v>
      </c>
      <c r="B2" s="38"/>
      <c r="C2" s="38"/>
      <c r="D2" s="38"/>
      <c r="E2" s="39"/>
    </row>
    <row r="3" spans="1:5" ht="24" customHeight="1">
      <c r="A3" s="36" t="s">
        <v>60</v>
      </c>
      <c r="B3" s="36"/>
      <c r="C3" s="36"/>
      <c r="D3" s="36"/>
      <c r="E3" s="36"/>
    </row>
    <row r="4" spans="1:5" ht="45.75">
      <c r="A4" s="11" t="s">
        <v>19</v>
      </c>
      <c r="B4" s="12" t="s">
        <v>20</v>
      </c>
      <c r="C4" s="12" t="s">
        <v>18</v>
      </c>
      <c r="D4" s="12" t="s">
        <v>32</v>
      </c>
      <c r="E4" s="12" t="s">
        <v>50</v>
      </c>
    </row>
    <row r="5" spans="1:5" ht="25.5" customHeight="1">
      <c r="A5" s="11">
        <v>1</v>
      </c>
      <c r="B5" s="2" t="s">
        <v>21</v>
      </c>
      <c r="C5" s="11">
        <v>1034</v>
      </c>
      <c r="D5" s="10">
        <v>179</v>
      </c>
      <c r="E5" s="10">
        <f>D5/C5*100</f>
        <v>17.311411992263057</v>
      </c>
    </row>
    <row r="6" spans="1:5" ht="25.5" customHeight="1">
      <c r="A6" s="11">
        <v>2</v>
      </c>
      <c r="B6" s="4" t="s">
        <v>0</v>
      </c>
      <c r="C6" s="11">
        <v>530</v>
      </c>
      <c r="D6" s="10">
        <v>60</v>
      </c>
      <c r="E6" s="10">
        <f>D6/C6*100</f>
        <v>11.320754716981133</v>
      </c>
    </row>
    <row r="7" spans="1:5" ht="25.5" customHeight="1">
      <c r="A7" s="11">
        <v>3</v>
      </c>
      <c r="B7" s="2" t="s">
        <v>22</v>
      </c>
      <c r="C7" s="11">
        <v>908</v>
      </c>
      <c r="D7" s="10">
        <v>82</v>
      </c>
      <c r="E7" s="10">
        <f>D7/C7*100</f>
        <v>9.030837004405285</v>
      </c>
    </row>
    <row r="8" spans="1:5" ht="25.5" customHeight="1">
      <c r="A8" s="11">
        <v>4</v>
      </c>
      <c r="B8" s="2" t="s">
        <v>23</v>
      </c>
      <c r="C8" s="11">
        <v>815</v>
      </c>
      <c r="D8" s="10">
        <v>119</v>
      </c>
      <c r="E8" s="10">
        <f t="shared" ref="E8:E27" si="0">D8/C8*100</f>
        <v>14.60122699386503</v>
      </c>
    </row>
    <row r="9" spans="1:5" ht="25.5" customHeight="1">
      <c r="A9" s="11">
        <v>5</v>
      </c>
      <c r="B9" s="2" t="s">
        <v>24</v>
      </c>
      <c r="C9" s="11">
        <v>1066</v>
      </c>
      <c r="D9" s="10">
        <v>1066</v>
      </c>
      <c r="E9" s="10">
        <f t="shared" si="0"/>
        <v>100</v>
      </c>
    </row>
    <row r="10" spans="1:5" ht="25.5" customHeight="1">
      <c r="A10" s="11">
        <v>6</v>
      </c>
      <c r="B10" s="4" t="s">
        <v>1</v>
      </c>
      <c r="C10" s="11">
        <v>917</v>
      </c>
      <c r="D10" s="10">
        <v>799</v>
      </c>
      <c r="E10" s="10">
        <f t="shared" si="0"/>
        <v>87.131952017448199</v>
      </c>
    </row>
    <row r="11" spans="1:5" ht="25.5" customHeight="1">
      <c r="A11" s="11">
        <v>7</v>
      </c>
      <c r="B11" s="4" t="s">
        <v>2</v>
      </c>
      <c r="C11" s="11">
        <v>1016</v>
      </c>
      <c r="D11" s="10">
        <v>645</v>
      </c>
      <c r="E11" s="10">
        <f t="shared" si="0"/>
        <v>63.484251968503933</v>
      </c>
    </row>
    <row r="12" spans="1:5" ht="25.5" customHeight="1">
      <c r="A12" s="11">
        <v>8</v>
      </c>
      <c r="B12" s="4" t="s">
        <v>3</v>
      </c>
      <c r="C12" s="11">
        <v>1134</v>
      </c>
      <c r="D12" s="10">
        <v>399</v>
      </c>
      <c r="E12" s="10">
        <f t="shared" si="0"/>
        <v>35.185185185185183</v>
      </c>
    </row>
    <row r="13" spans="1:5" ht="25.5" customHeight="1">
      <c r="A13" s="11">
        <v>9</v>
      </c>
      <c r="B13" s="2" t="s">
        <v>4</v>
      </c>
      <c r="C13" s="11">
        <v>830</v>
      </c>
      <c r="D13" s="10">
        <v>82</v>
      </c>
      <c r="E13" s="10">
        <f t="shared" si="0"/>
        <v>9.8795180722891569</v>
      </c>
    </row>
    <row r="14" spans="1:5" ht="25.5" customHeight="1">
      <c r="A14" s="11">
        <v>10</v>
      </c>
      <c r="B14" s="2" t="s">
        <v>36</v>
      </c>
      <c r="C14" s="11">
        <v>1152</v>
      </c>
      <c r="D14" s="10">
        <v>789</v>
      </c>
      <c r="E14" s="10">
        <f t="shared" si="0"/>
        <v>68.489583333333343</v>
      </c>
    </row>
    <row r="15" spans="1:5" ht="25.5" customHeight="1">
      <c r="A15" s="11">
        <v>11</v>
      </c>
      <c r="B15" s="4" t="s">
        <v>5</v>
      </c>
      <c r="C15" s="11">
        <v>846</v>
      </c>
      <c r="D15" s="10">
        <v>167</v>
      </c>
      <c r="E15" s="10">
        <f t="shared" si="0"/>
        <v>19.739952718676122</v>
      </c>
    </row>
    <row r="16" spans="1:5" ht="25.5" customHeight="1">
      <c r="A16" s="11">
        <v>12</v>
      </c>
      <c r="B16" s="4" t="s">
        <v>6</v>
      </c>
      <c r="C16" s="11">
        <v>1064</v>
      </c>
      <c r="D16" s="10">
        <v>307</v>
      </c>
      <c r="E16" s="10">
        <f t="shared" si="0"/>
        <v>28.853383458646615</v>
      </c>
    </row>
    <row r="17" spans="1:5" ht="25.5" customHeight="1">
      <c r="A17" s="11">
        <v>13</v>
      </c>
      <c r="B17" s="4" t="s">
        <v>7</v>
      </c>
      <c r="C17" s="11">
        <v>1007</v>
      </c>
      <c r="D17" s="10">
        <v>628</v>
      </c>
      <c r="E17" s="10">
        <f t="shared" si="0"/>
        <v>62.363455809334653</v>
      </c>
    </row>
    <row r="18" spans="1:5" ht="25.5" customHeight="1">
      <c r="A18" s="11">
        <v>14</v>
      </c>
      <c r="B18" s="4" t="s">
        <v>8</v>
      </c>
      <c r="C18" s="11">
        <v>1260</v>
      </c>
      <c r="D18" s="10">
        <v>186</v>
      </c>
      <c r="E18" s="10">
        <f t="shared" si="0"/>
        <v>14.761904761904763</v>
      </c>
    </row>
    <row r="19" spans="1:5" ht="25.5" customHeight="1">
      <c r="A19" s="11">
        <v>15</v>
      </c>
      <c r="B19" s="4" t="s">
        <v>9</v>
      </c>
      <c r="C19" s="11">
        <v>731</v>
      </c>
      <c r="D19" s="10">
        <v>78</v>
      </c>
      <c r="E19" s="10">
        <f t="shared" si="0"/>
        <v>10.6703146374829</v>
      </c>
    </row>
    <row r="20" spans="1:5" ht="25.5" customHeight="1">
      <c r="A20" s="11">
        <v>16</v>
      </c>
      <c r="B20" s="4" t="s">
        <v>10</v>
      </c>
      <c r="C20" s="11">
        <v>991</v>
      </c>
      <c r="D20" s="10">
        <v>221</v>
      </c>
      <c r="E20" s="10">
        <f t="shared" si="0"/>
        <v>22.300706357214935</v>
      </c>
    </row>
    <row r="21" spans="1:5" ht="25.5" customHeight="1">
      <c r="A21" s="11">
        <v>17</v>
      </c>
      <c r="B21" s="4" t="s">
        <v>11</v>
      </c>
      <c r="C21" s="11">
        <v>367</v>
      </c>
      <c r="D21" s="10">
        <v>19</v>
      </c>
      <c r="E21" s="10">
        <f t="shared" si="0"/>
        <v>5.1771117166212539</v>
      </c>
    </row>
    <row r="22" spans="1:5" ht="25.5" customHeight="1">
      <c r="A22" s="11">
        <v>18</v>
      </c>
      <c r="B22" s="2" t="s">
        <v>12</v>
      </c>
      <c r="C22" s="11">
        <v>1111</v>
      </c>
      <c r="D22" s="10">
        <v>442</v>
      </c>
      <c r="E22" s="10">
        <f t="shared" si="0"/>
        <v>39.783978397839789</v>
      </c>
    </row>
    <row r="23" spans="1:5" ht="25.5" customHeight="1">
      <c r="A23" s="11">
        <v>19</v>
      </c>
      <c r="B23" s="2" t="s">
        <v>25</v>
      </c>
      <c r="C23" s="11">
        <v>860</v>
      </c>
      <c r="D23" s="10">
        <v>105</v>
      </c>
      <c r="E23" s="10">
        <f t="shared" si="0"/>
        <v>12.209302325581394</v>
      </c>
    </row>
    <row r="24" spans="1:5" ht="25.5" customHeight="1">
      <c r="A24" s="11">
        <v>20</v>
      </c>
      <c r="B24" s="4" t="s">
        <v>13</v>
      </c>
      <c r="C24" s="11">
        <v>961</v>
      </c>
      <c r="D24" s="10">
        <v>65</v>
      </c>
      <c r="E24" s="10">
        <f t="shared" si="0"/>
        <v>6.7637877211238289</v>
      </c>
    </row>
    <row r="25" spans="1:5" ht="25.5" customHeight="1">
      <c r="A25" s="11">
        <v>21</v>
      </c>
      <c r="B25" s="2" t="s">
        <v>14</v>
      </c>
      <c r="C25" s="11">
        <v>1098</v>
      </c>
      <c r="D25" s="10">
        <v>384</v>
      </c>
      <c r="E25" s="10">
        <f t="shared" si="0"/>
        <v>34.972677595628419</v>
      </c>
    </row>
    <row r="26" spans="1:5" ht="25.5" customHeight="1">
      <c r="A26" s="11">
        <v>22</v>
      </c>
      <c r="B26" s="4" t="s">
        <v>15</v>
      </c>
      <c r="C26" s="11">
        <v>1031</v>
      </c>
      <c r="D26" s="10">
        <v>206</v>
      </c>
      <c r="E26" s="10">
        <f t="shared" si="0"/>
        <v>19.980601357904948</v>
      </c>
    </row>
    <row r="27" spans="1:5" ht="25.5" customHeight="1">
      <c r="A27" s="11"/>
      <c r="B27" s="2" t="s">
        <v>16</v>
      </c>
      <c r="C27" s="11">
        <f>SUM(C5:C26)</f>
        <v>20729</v>
      </c>
      <c r="D27" s="11">
        <f>SUM(D5:D26)</f>
        <v>7028</v>
      </c>
      <c r="E27" s="10">
        <f t="shared" si="0"/>
        <v>33.904192194510109</v>
      </c>
    </row>
    <row r="28" spans="1:5">
      <c r="A28" s="5"/>
      <c r="B28" s="1"/>
      <c r="C28" s="5"/>
      <c r="D28" s="1"/>
      <c r="E28" s="1"/>
    </row>
    <row r="36" spans="4:5">
      <c r="D36">
        <v>20729</v>
      </c>
      <c r="E36">
        <v>7028</v>
      </c>
    </row>
    <row r="37" spans="4:5">
      <c r="D37">
        <v>19401</v>
      </c>
      <c r="E37">
        <v>5960</v>
      </c>
    </row>
    <row r="38" spans="4:5">
      <c r="D38">
        <v>20767</v>
      </c>
      <c r="E38">
        <v>6684</v>
      </c>
    </row>
    <row r="39" spans="4:5">
      <c r="D39">
        <v>20762</v>
      </c>
      <c r="E39">
        <v>7332</v>
      </c>
    </row>
    <row r="40" spans="4:5">
      <c r="D40">
        <v>20724</v>
      </c>
      <c r="E40">
        <v>6772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M14" sqref="M14:N14"/>
    </sheetView>
  </sheetViews>
  <sheetFormatPr defaultRowHeight="15"/>
  <cols>
    <col min="1" max="1" width="6.85546875" customWidth="1"/>
    <col min="2" max="2" width="16.5703125" bestFit="1" customWidth="1"/>
    <col min="3" max="3" width="18.42578125" style="6" customWidth="1"/>
    <col min="4" max="5" width="18.42578125" customWidth="1"/>
    <col min="6" max="6" width="15.85546875" hidden="1" customWidth="1"/>
    <col min="7" max="7" width="17.42578125" hidden="1" customWidth="1"/>
    <col min="8" max="8" width="16.42578125" hidden="1" customWidth="1"/>
  </cols>
  <sheetData>
    <row r="1" spans="1:8" ht="15.75">
      <c r="A1" s="29" t="s">
        <v>30</v>
      </c>
      <c r="B1" s="29"/>
      <c r="C1" s="29"/>
      <c r="D1" s="29"/>
      <c r="E1" s="29"/>
      <c r="F1" s="29"/>
      <c r="G1" s="29"/>
      <c r="H1" s="29"/>
    </row>
    <row r="2" spans="1:8" ht="15.75">
      <c r="A2" s="30" t="s">
        <v>28</v>
      </c>
      <c r="B2" s="30"/>
      <c r="C2" s="30"/>
      <c r="D2" s="30"/>
      <c r="E2" s="30"/>
      <c r="F2" s="30"/>
      <c r="G2" s="30"/>
      <c r="H2" s="30"/>
    </row>
    <row r="3" spans="1:8" ht="15.75">
      <c r="A3" s="29" t="s">
        <v>70</v>
      </c>
      <c r="B3" s="29"/>
      <c r="C3" s="29"/>
      <c r="D3" s="29"/>
      <c r="E3" s="29"/>
      <c r="F3" s="29"/>
      <c r="G3" s="29"/>
      <c r="H3" s="29"/>
    </row>
    <row r="4" spans="1:8" ht="72.75" customHeight="1">
      <c r="A4" s="11" t="s">
        <v>19</v>
      </c>
      <c r="B4" s="12" t="s">
        <v>20</v>
      </c>
      <c r="C4" s="12" t="s">
        <v>26</v>
      </c>
      <c r="D4" s="12" t="s">
        <v>27</v>
      </c>
      <c r="E4" s="12" t="s">
        <v>34</v>
      </c>
      <c r="F4" s="12" t="s">
        <v>65</v>
      </c>
      <c r="G4" s="12" t="s">
        <v>66</v>
      </c>
      <c r="H4" s="12" t="s">
        <v>63</v>
      </c>
    </row>
    <row r="5" spans="1:8" ht="18" customHeight="1">
      <c r="A5" s="11">
        <v>1</v>
      </c>
      <c r="B5" s="2" t="s">
        <v>21</v>
      </c>
      <c r="C5" s="8">
        <v>1094</v>
      </c>
      <c r="D5" s="11">
        <v>986</v>
      </c>
      <c r="E5" s="10">
        <f>D5/C5*100</f>
        <v>90.127970749542968</v>
      </c>
      <c r="F5" s="8">
        <f>1094*3</f>
        <v>3282</v>
      </c>
      <c r="G5" s="8">
        <v>3033</v>
      </c>
      <c r="H5" s="10">
        <f>G5/F5*100</f>
        <v>92.413162705667276</v>
      </c>
    </row>
    <row r="6" spans="1:8" ht="18" customHeight="1">
      <c r="A6" s="11">
        <v>2</v>
      </c>
      <c r="B6" s="4" t="s">
        <v>0</v>
      </c>
      <c r="C6" s="9">
        <v>824</v>
      </c>
      <c r="D6" s="11">
        <v>553</v>
      </c>
      <c r="E6" s="10">
        <f t="shared" ref="E6:E27" si="0">D6/C6*100</f>
        <v>67.111650485436897</v>
      </c>
      <c r="F6" s="9">
        <f>824*3</f>
        <v>2472</v>
      </c>
      <c r="G6" s="8">
        <v>1666</v>
      </c>
      <c r="H6" s="10">
        <f t="shared" ref="H6:H26" si="1">G6/F6*100</f>
        <v>67.394822006472481</v>
      </c>
    </row>
    <row r="7" spans="1:8" ht="18" customHeight="1">
      <c r="A7" s="11">
        <v>3</v>
      </c>
      <c r="B7" s="2" t="s">
        <v>22</v>
      </c>
      <c r="C7" s="8">
        <v>942</v>
      </c>
      <c r="D7" s="11">
        <v>919</v>
      </c>
      <c r="E7" s="10">
        <f t="shared" si="0"/>
        <v>97.5583864118896</v>
      </c>
      <c r="F7" s="8">
        <f>942*3</f>
        <v>2826</v>
      </c>
      <c r="G7" s="8">
        <v>2695</v>
      </c>
      <c r="H7" s="10">
        <f t="shared" si="1"/>
        <v>95.364472753007789</v>
      </c>
    </row>
    <row r="8" spans="1:8" ht="18" customHeight="1">
      <c r="A8" s="11">
        <v>4</v>
      </c>
      <c r="B8" s="2" t="s">
        <v>23</v>
      </c>
      <c r="C8" s="8">
        <v>1047</v>
      </c>
      <c r="D8" s="11">
        <v>743</v>
      </c>
      <c r="E8" s="10">
        <f t="shared" si="0"/>
        <v>70.964660936007647</v>
      </c>
      <c r="F8" s="8">
        <f>1047*3</f>
        <v>3141</v>
      </c>
      <c r="G8" s="8">
        <v>2454</v>
      </c>
      <c r="H8" s="10">
        <f t="shared" si="1"/>
        <v>78.127984718242587</v>
      </c>
    </row>
    <row r="9" spans="1:8" ht="18" customHeight="1">
      <c r="A9" s="11">
        <v>5</v>
      </c>
      <c r="B9" s="2" t="s">
        <v>24</v>
      </c>
      <c r="C9" s="8">
        <v>1141</v>
      </c>
      <c r="D9" s="11">
        <v>980</v>
      </c>
      <c r="E9" s="10">
        <f t="shared" si="0"/>
        <v>85.889570552147248</v>
      </c>
      <c r="F9" s="8">
        <f>1141*3</f>
        <v>3423</v>
      </c>
      <c r="G9" s="8">
        <v>2972</v>
      </c>
      <c r="H9" s="10">
        <f t="shared" si="1"/>
        <v>86.824423020742032</v>
      </c>
    </row>
    <row r="10" spans="1:8" ht="18" customHeight="1">
      <c r="A10" s="11">
        <v>6</v>
      </c>
      <c r="B10" s="4" t="s">
        <v>1</v>
      </c>
      <c r="C10" s="9">
        <v>1058</v>
      </c>
      <c r="D10" s="11">
        <v>858</v>
      </c>
      <c r="E10" s="10">
        <f t="shared" si="0"/>
        <v>81.096408317580341</v>
      </c>
      <c r="F10" s="9">
        <f>C10*3</f>
        <v>3174</v>
      </c>
      <c r="G10" s="8">
        <v>2500</v>
      </c>
      <c r="H10" s="10">
        <f t="shared" si="1"/>
        <v>78.764965343415255</v>
      </c>
    </row>
    <row r="11" spans="1:8" ht="18" customHeight="1">
      <c r="A11" s="11">
        <v>7</v>
      </c>
      <c r="B11" s="4" t="s">
        <v>2</v>
      </c>
      <c r="C11" s="9">
        <v>1224</v>
      </c>
      <c r="D11" s="11">
        <v>1036</v>
      </c>
      <c r="E11" s="10">
        <f t="shared" si="0"/>
        <v>84.640522875816998</v>
      </c>
      <c r="F11" s="9">
        <f t="shared" ref="F11:F26" si="2">C11*3</f>
        <v>3672</v>
      </c>
      <c r="G11" s="8">
        <v>2958</v>
      </c>
      <c r="H11" s="10">
        <f t="shared" si="1"/>
        <v>80.555555555555557</v>
      </c>
    </row>
    <row r="12" spans="1:8" ht="18" customHeight="1">
      <c r="A12" s="11">
        <v>8</v>
      </c>
      <c r="B12" s="4" t="s">
        <v>3</v>
      </c>
      <c r="C12" s="9">
        <v>964</v>
      </c>
      <c r="D12" s="11">
        <v>959</v>
      </c>
      <c r="E12" s="10">
        <f t="shared" si="0"/>
        <v>99.481327800829874</v>
      </c>
      <c r="F12" s="9">
        <f t="shared" si="2"/>
        <v>2892</v>
      </c>
      <c r="G12" s="8">
        <v>2985</v>
      </c>
      <c r="H12" s="10">
        <f t="shared" si="1"/>
        <v>103.21576763485479</v>
      </c>
    </row>
    <row r="13" spans="1:8" ht="18" customHeight="1">
      <c r="A13" s="11">
        <v>9</v>
      </c>
      <c r="B13" s="2" t="s">
        <v>4</v>
      </c>
      <c r="C13" s="8">
        <v>959</v>
      </c>
      <c r="D13" s="11">
        <v>842</v>
      </c>
      <c r="E13" s="10">
        <f t="shared" si="0"/>
        <v>87.799791449426493</v>
      </c>
      <c r="F13" s="9">
        <f t="shared" si="2"/>
        <v>2877</v>
      </c>
      <c r="G13" s="8">
        <v>2550</v>
      </c>
      <c r="H13" s="10">
        <f t="shared" si="1"/>
        <v>88.63399374348279</v>
      </c>
    </row>
    <row r="14" spans="1:8" ht="18" customHeight="1">
      <c r="A14" s="11">
        <v>10</v>
      </c>
      <c r="B14" s="2" t="s">
        <v>36</v>
      </c>
      <c r="C14" s="8">
        <v>1182</v>
      </c>
      <c r="D14" s="11">
        <v>1152</v>
      </c>
      <c r="E14" s="10">
        <f t="shared" si="0"/>
        <v>97.46192893401016</v>
      </c>
      <c r="F14" s="9">
        <f t="shared" si="2"/>
        <v>3546</v>
      </c>
      <c r="G14" s="8">
        <v>3469</v>
      </c>
      <c r="H14" s="10">
        <f t="shared" si="1"/>
        <v>97.828539199097577</v>
      </c>
    </row>
    <row r="15" spans="1:8" ht="18" customHeight="1">
      <c r="A15" s="11">
        <v>11</v>
      </c>
      <c r="B15" s="4" t="s">
        <v>5</v>
      </c>
      <c r="C15" s="9">
        <v>1053</v>
      </c>
      <c r="D15" s="11">
        <v>899</v>
      </c>
      <c r="E15" s="10">
        <f t="shared" si="0"/>
        <v>85.37511870845205</v>
      </c>
      <c r="F15" s="9">
        <f t="shared" si="2"/>
        <v>3159</v>
      </c>
      <c r="G15" s="8">
        <v>2435</v>
      </c>
      <c r="H15" s="10">
        <f t="shared" si="1"/>
        <v>77.081354859132631</v>
      </c>
    </row>
    <row r="16" spans="1:8" ht="18" customHeight="1">
      <c r="A16" s="11">
        <v>12</v>
      </c>
      <c r="B16" s="4" t="s">
        <v>6</v>
      </c>
      <c r="C16" s="9">
        <v>1086</v>
      </c>
      <c r="D16" s="11">
        <v>1010</v>
      </c>
      <c r="E16" s="10">
        <f t="shared" si="0"/>
        <v>93.001841620626152</v>
      </c>
      <c r="F16" s="9">
        <f t="shared" si="2"/>
        <v>3258</v>
      </c>
      <c r="G16" s="8">
        <v>3133</v>
      </c>
      <c r="H16" s="10">
        <f t="shared" si="1"/>
        <v>96.163290362185393</v>
      </c>
    </row>
    <row r="17" spans="1:8" ht="18" customHeight="1">
      <c r="A17" s="11">
        <v>13</v>
      </c>
      <c r="B17" s="4" t="s">
        <v>7</v>
      </c>
      <c r="C17" s="9">
        <v>1071</v>
      </c>
      <c r="D17" s="11">
        <v>1085</v>
      </c>
      <c r="E17" s="10">
        <f t="shared" si="0"/>
        <v>101.30718954248366</v>
      </c>
      <c r="F17" s="9">
        <f t="shared" si="2"/>
        <v>3213</v>
      </c>
      <c r="G17" s="8">
        <v>3119</v>
      </c>
      <c r="H17" s="10">
        <f t="shared" si="1"/>
        <v>97.074385309679428</v>
      </c>
    </row>
    <row r="18" spans="1:8" ht="18" customHeight="1">
      <c r="A18" s="11">
        <v>14</v>
      </c>
      <c r="B18" s="4" t="s">
        <v>8</v>
      </c>
      <c r="C18" s="9">
        <v>1569</v>
      </c>
      <c r="D18" s="11">
        <v>1341</v>
      </c>
      <c r="E18" s="10">
        <f t="shared" si="0"/>
        <v>85.468451242829829</v>
      </c>
      <c r="F18" s="9">
        <f t="shared" si="2"/>
        <v>4707</v>
      </c>
      <c r="G18" s="8">
        <v>4005</v>
      </c>
      <c r="H18" s="10">
        <f t="shared" si="1"/>
        <v>85.086042065009565</v>
      </c>
    </row>
    <row r="19" spans="1:8" ht="18" customHeight="1">
      <c r="A19" s="11">
        <v>15</v>
      </c>
      <c r="B19" s="4" t="s">
        <v>9</v>
      </c>
      <c r="C19" s="9">
        <v>842</v>
      </c>
      <c r="D19" s="11">
        <v>775</v>
      </c>
      <c r="E19" s="10">
        <f t="shared" si="0"/>
        <v>92.042755344418055</v>
      </c>
      <c r="F19" s="9">
        <f t="shared" si="2"/>
        <v>2526</v>
      </c>
      <c r="G19" s="8">
        <v>2121</v>
      </c>
      <c r="H19" s="10">
        <f t="shared" si="1"/>
        <v>83.966745843230399</v>
      </c>
    </row>
    <row r="20" spans="1:8" ht="18" customHeight="1">
      <c r="A20" s="11">
        <v>16</v>
      </c>
      <c r="B20" s="4" t="s">
        <v>10</v>
      </c>
      <c r="C20" s="9">
        <v>923</v>
      </c>
      <c r="D20" s="11">
        <v>994</v>
      </c>
      <c r="E20" s="10">
        <f t="shared" si="0"/>
        <v>107.69230769230769</v>
      </c>
      <c r="F20" s="9">
        <f t="shared" si="2"/>
        <v>2769</v>
      </c>
      <c r="G20" s="8">
        <v>2969</v>
      </c>
      <c r="H20" s="10">
        <f t="shared" si="1"/>
        <v>107.22282412423259</v>
      </c>
    </row>
    <row r="21" spans="1:8" ht="18" customHeight="1">
      <c r="A21" s="11">
        <v>17</v>
      </c>
      <c r="B21" s="4" t="s">
        <v>11</v>
      </c>
      <c r="C21" s="9">
        <v>628</v>
      </c>
      <c r="D21" s="11">
        <v>614</v>
      </c>
      <c r="E21" s="10">
        <f t="shared" si="0"/>
        <v>97.770700636942678</v>
      </c>
      <c r="F21" s="9">
        <f t="shared" si="2"/>
        <v>1884</v>
      </c>
      <c r="G21" s="8">
        <v>1689</v>
      </c>
      <c r="H21" s="10">
        <f t="shared" si="1"/>
        <v>89.649681528662413</v>
      </c>
    </row>
    <row r="22" spans="1:8" ht="18" customHeight="1">
      <c r="A22" s="11">
        <v>18</v>
      </c>
      <c r="B22" s="2" t="s">
        <v>12</v>
      </c>
      <c r="C22" s="8">
        <v>1338</v>
      </c>
      <c r="D22" s="11">
        <v>1028</v>
      </c>
      <c r="E22" s="10">
        <f t="shared" si="0"/>
        <v>76.831091180866963</v>
      </c>
      <c r="F22" s="9">
        <f t="shared" si="2"/>
        <v>4014</v>
      </c>
      <c r="G22" s="8">
        <v>3523</v>
      </c>
      <c r="H22" s="10">
        <f t="shared" si="1"/>
        <v>87.767812655705029</v>
      </c>
    </row>
    <row r="23" spans="1:8" ht="18" customHeight="1">
      <c r="A23" s="11">
        <v>19</v>
      </c>
      <c r="B23" s="2" t="s">
        <v>25</v>
      </c>
      <c r="C23" s="8">
        <v>1020</v>
      </c>
      <c r="D23" s="11">
        <v>954</v>
      </c>
      <c r="E23" s="10">
        <f t="shared" si="0"/>
        <v>93.529411764705884</v>
      </c>
      <c r="F23" s="9">
        <f t="shared" si="2"/>
        <v>3060</v>
      </c>
      <c r="G23" s="8">
        <v>2813</v>
      </c>
      <c r="H23" s="10">
        <f t="shared" si="1"/>
        <v>91.928104575163388</v>
      </c>
    </row>
    <row r="24" spans="1:8" ht="18" customHeight="1">
      <c r="A24" s="11">
        <v>20</v>
      </c>
      <c r="B24" s="4" t="s">
        <v>13</v>
      </c>
      <c r="C24" s="9">
        <v>938</v>
      </c>
      <c r="D24" s="11">
        <v>900</v>
      </c>
      <c r="E24" s="10">
        <f t="shared" si="0"/>
        <v>95.948827292110877</v>
      </c>
      <c r="F24" s="9">
        <f t="shared" si="2"/>
        <v>2814</v>
      </c>
      <c r="G24" s="8">
        <v>2880</v>
      </c>
      <c r="H24" s="10">
        <f t="shared" si="1"/>
        <v>102.34541577825161</v>
      </c>
    </row>
    <row r="25" spans="1:8" ht="18" customHeight="1">
      <c r="A25" s="11">
        <v>21</v>
      </c>
      <c r="B25" s="2" t="s">
        <v>14</v>
      </c>
      <c r="C25" s="8">
        <v>1139</v>
      </c>
      <c r="D25" s="11">
        <v>1079</v>
      </c>
      <c r="E25" s="10">
        <f>D25/C25*100</f>
        <v>94.732221246707638</v>
      </c>
      <c r="F25" s="9">
        <f t="shared" si="2"/>
        <v>3417</v>
      </c>
      <c r="G25" s="8">
        <v>3316</v>
      </c>
      <c r="H25" s="10">
        <f t="shared" si="1"/>
        <v>97.044190810652623</v>
      </c>
    </row>
    <row r="26" spans="1:8" ht="18" customHeight="1">
      <c r="A26" s="11">
        <v>22</v>
      </c>
      <c r="B26" s="4" t="s">
        <v>15</v>
      </c>
      <c r="C26" s="9">
        <v>1237</v>
      </c>
      <c r="D26" s="11">
        <v>1105</v>
      </c>
      <c r="E26" s="10">
        <f t="shared" si="0"/>
        <v>89.329021827000815</v>
      </c>
      <c r="F26" s="9">
        <f t="shared" si="2"/>
        <v>3711</v>
      </c>
      <c r="G26" s="8">
        <v>3195</v>
      </c>
      <c r="H26" s="10">
        <f t="shared" si="1"/>
        <v>86.095392077607116</v>
      </c>
    </row>
    <row r="27" spans="1:8" ht="15.75">
      <c r="A27" s="11"/>
      <c r="B27" s="2" t="s">
        <v>16</v>
      </c>
      <c r="C27" s="11">
        <f>SUM(C5:C26)</f>
        <v>23279</v>
      </c>
      <c r="D27" s="11">
        <f>SUM(D5:D26)</f>
        <v>20812</v>
      </c>
      <c r="E27" s="10">
        <f t="shared" si="0"/>
        <v>89.402465741655561</v>
      </c>
      <c r="F27" s="9">
        <f>SUM(F5:F26)</f>
        <v>69837</v>
      </c>
      <c r="G27" s="8">
        <f>SUM(G5:G26)</f>
        <v>62480</v>
      </c>
      <c r="H27" s="10">
        <f>G27/F27*100</f>
        <v>89.465469593481956</v>
      </c>
    </row>
    <row r="28" spans="1:8">
      <c r="A28" s="1"/>
      <c r="B28" s="1"/>
      <c r="C28" s="5"/>
      <c r="D28" s="1"/>
      <c r="E28" s="1"/>
    </row>
  </sheetData>
  <mergeCells count="3"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K18" sqref="J18:K18"/>
    </sheetView>
  </sheetViews>
  <sheetFormatPr defaultRowHeight="15"/>
  <cols>
    <col min="1" max="1" width="5.140625" style="6" customWidth="1"/>
    <col min="2" max="2" width="16.85546875" customWidth="1"/>
    <col min="3" max="3" width="21.5703125" style="6" customWidth="1"/>
    <col min="4" max="5" width="21.5703125" customWidth="1"/>
    <col min="6" max="6" width="12.7109375" hidden="1" customWidth="1"/>
    <col min="7" max="7" width="14.85546875" hidden="1" customWidth="1"/>
    <col min="8" max="8" width="15" hidden="1" customWidth="1"/>
  </cols>
  <sheetData>
    <row r="1" spans="1:8" ht="15.75">
      <c r="A1" s="29" t="s">
        <v>30</v>
      </c>
      <c r="B1" s="29"/>
      <c r="C1" s="29"/>
      <c r="D1" s="29"/>
      <c r="E1" s="29"/>
      <c r="F1" s="29"/>
      <c r="G1" s="29"/>
      <c r="H1" s="29"/>
    </row>
    <row r="2" spans="1:8" ht="28.5" customHeight="1">
      <c r="A2" s="30" t="s">
        <v>68</v>
      </c>
      <c r="B2" s="30"/>
      <c r="C2" s="30"/>
      <c r="D2" s="30"/>
      <c r="E2" s="30"/>
      <c r="F2" s="30"/>
      <c r="G2" s="30"/>
      <c r="H2" s="30"/>
    </row>
    <row r="3" spans="1:8" ht="15.75">
      <c r="A3" s="29" t="s">
        <v>69</v>
      </c>
      <c r="B3" s="29"/>
      <c r="C3" s="29"/>
      <c r="D3" s="29"/>
      <c r="E3" s="29"/>
      <c r="F3" s="29"/>
      <c r="G3" s="29"/>
      <c r="H3" s="29"/>
    </row>
    <row r="4" spans="1:8" ht="90.75">
      <c r="A4" s="11" t="s">
        <v>19</v>
      </c>
      <c r="B4" s="12" t="s">
        <v>20</v>
      </c>
      <c r="C4" s="12" t="s">
        <v>18</v>
      </c>
      <c r="D4" s="12" t="s">
        <v>32</v>
      </c>
      <c r="E4" s="12" t="s">
        <v>50</v>
      </c>
      <c r="F4" s="12" t="s">
        <v>67</v>
      </c>
      <c r="G4" s="12" t="s">
        <v>64</v>
      </c>
      <c r="H4" s="12" t="s">
        <v>63</v>
      </c>
    </row>
    <row r="5" spans="1:8" ht="15.75">
      <c r="A5" s="11">
        <v>1</v>
      </c>
      <c r="B5" s="2" t="s">
        <v>21</v>
      </c>
      <c r="C5" s="11">
        <v>986</v>
      </c>
      <c r="D5" s="11">
        <v>102</v>
      </c>
      <c r="E5" s="10">
        <f>D5/C5*100</f>
        <v>10.344827586206897</v>
      </c>
      <c r="F5" s="11">
        <v>3033</v>
      </c>
      <c r="G5" s="11">
        <v>457</v>
      </c>
      <c r="H5" s="10">
        <f t="shared" ref="H5:H27" si="0">G5/F5*100</f>
        <v>15.067589845037915</v>
      </c>
    </row>
    <row r="6" spans="1:8" ht="15.75">
      <c r="A6" s="11">
        <v>2</v>
      </c>
      <c r="B6" s="4" t="s">
        <v>0</v>
      </c>
      <c r="C6" s="11">
        <v>553</v>
      </c>
      <c r="D6" s="11">
        <v>54</v>
      </c>
      <c r="E6" s="10">
        <f>D6/C6*100</f>
        <v>9.7649186256781189</v>
      </c>
      <c r="F6" s="11">
        <v>1666</v>
      </c>
      <c r="G6" s="11">
        <v>189</v>
      </c>
      <c r="H6" s="10">
        <f t="shared" si="0"/>
        <v>11.344537815126051</v>
      </c>
    </row>
    <row r="7" spans="1:8" ht="15.75">
      <c r="A7" s="11">
        <v>3</v>
      </c>
      <c r="B7" s="2" t="s">
        <v>22</v>
      </c>
      <c r="C7" s="11">
        <v>919</v>
      </c>
      <c r="D7" s="11">
        <v>122</v>
      </c>
      <c r="E7" s="10">
        <f>D7/C7*100</f>
        <v>13.275299238302502</v>
      </c>
      <c r="F7" s="11">
        <v>2695</v>
      </c>
      <c r="G7" s="11">
        <v>332</v>
      </c>
      <c r="H7" s="10">
        <f t="shared" si="0"/>
        <v>12.319109461966605</v>
      </c>
    </row>
    <row r="8" spans="1:8" ht="15.75">
      <c r="A8" s="11">
        <v>4</v>
      </c>
      <c r="B8" s="2" t="s">
        <v>23</v>
      </c>
      <c r="C8" s="11">
        <v>743</v>
      </c>
      <c r="D8" s="11">
        <v>90</v>
      </c>
      <c r="E8" s="10">
        <f t="shared" ref="E8:E27" si="1">D8/C8*100</f>
        <v>12.113055181695827</v>
      </c>
      <c r="F8" s="11">
        <v>2454</v>
      </c>
      <c r="G8" s="11">
        <v>314</v>
      </c>
      <c r="H8" s="10">
        <f t="shared" si="0"/>
        <v>12.795436022819887</v>
      </c>
    </row>
    <row r="9" spans="1:8" ht="15.75">
      <c r="A9" s="11">
        <v>5</v>
      </c>
      <c r="B9" s="2" t="s">
        <v>24</v>
      </c>
      <c r="C9" s="11">
        <v>980</v>
      </c>
      <c r="D9" s="11">
        <v>980</v>
      </c>
      <c r="E9" s="10">
        <f t="shared" si="1"/>
        <v>100</v>
      </c>
      <c r="F9" s="11">
        <v>2972</v>
      </c>
      <c r="G9" s="11">
        <v>2972</v>
      </c>
      <c r="H9" s="11">
        <f t="shared" si="0"/>
        <v>100</v>
      </c>
    </row>
    <row r="10" spans="1:8" ht="15.75">
      <c r="A10" s="11">
        <v>6</v>
      </c>
      <c r="B10" s="4" t="s">
        <v>1</v>
      </c>
      <c r="C10" s="11">
        <v>858</v>
      </c>
      <c r="D10" s="11">
        <v>729</v>
      </c>
      <c r="E10" s="10">
        <f t="shared" si="1"/>
        <v>84.965034965034974</v>
      </c>
      <c r="F10" s="11">
        <v>2500</v>
      </c>
      <c r="G10" s="11">
        <v>2090</v>
      </c>
      <c r="H10" s="10">
        <f t="shared" si="0"/>
        <v>83.6</v>
      </c>
    </row>
    <row r="11" spans="1:8" ht="15.75">
      <c r="A11" s="11">
        <v>7</v>
      </c>
      <c r="B11" s="4" t="s">
        <v>2</v>
      </c>
      <c r="C11" s="11">
        <v>1036</v>
      </c>
      <c r="D11" s="11">
        <v>726</v>
      </c>
      <c r="E11" s="10">
        <f t="shared" si="1"/>
        <v>70.077220077220076</v>
      </c>
      <c r="F11" s="11">
        <v>2958</v>
      </c>
      <c r="G11" s="11">
        <v>2065</v>
      </c>
      <c r="H11" s="10">
        <f t="shared" si="0"/>
        <v>69.810682893847201</v>
      </c>
    </row>
    <row r="12" spans="1:8" ht="15.75">
      <c r="A12" s="11">
        <v>8</v>
      </c>
      <c r="B12" s="4" t="s">
        <v>3</v>
      </c>
      <c r="C12" s="11">
        <v>959</v>
      </c>
      <c r="D12" s="11">
        <v>319</v>
      </c>
      <c r="E12" s="10">
        <f t="shared" si="1"/>
        <v>33.263816475495304</v>
      </c>
      <c r="F12" s="11">
        <v>2985</v>
      </c>
      <c r="G12" s="11">
        <v>1064</v>
      </c>
      <c r="H12" s="10">
        <f t="shared" si="0"/>
        <v>35.644891122278054</v>
      </c>
    </row>
    <row r="13" spans="1:8" ht="15.75">
      <c r="A13" s="11">
        <v>9</v>
      </c>
      <c r="B13" s="2" t="s">
        <v>4</v>
      </c>
      <c r="C13" s="11">
        <v>842</v>
      </c>
      <c r="D13" s="11">
        <v>86</v>
      </c>
      <c r="E13" s="10">
        <f t="shared" si="1"/>
        <v>10.213776722090261</v>
      </c>
      <c r="F13" s="11">
        <v>2550</v>
      </c>
      <c r="G13" s="11">
        <v>268</v>
      </c>
      <c r="H13" s="10">
        <f t="shared" si="0"/>
        <v>10.509803921568627</v>
      </c>
    </row>
    <row r="14" spans="1:8" ht="15.75">
      <c r="A14" s="11">
        <v>10</v>
      </c>
      <c r="B14" s="2" t="s">
        <v>36</v>
      </c>
      <c r="C14" s="11">
        <v>1152</v>
      </c>
      <c r="D14" s="11">
        <v>708</v>
      </c>
      <c r="E14" s="10">
        <f t="shared" si="1"/>
        <v>61.458333333333336</v>
      </c>
      <c r="F14" s="11">
        <v>3469</v>
      </c>
      <c r="G14" s="11">
        <v>2231</v>
      </c>
      <c r="H14" s="10">
        <f t="shared" si="0"/>
        <v>64.312481983280492</v>
      </c>
    </row>
    <row r="15" spans="1:8" ht="15.75">
      <c r="A15" s="11">
        <v>11</v>
      </c>
      <c r="B15" s="4" t="s">
        <v>5</v>
      </c>
      <c r="C15" s="11">
        <v>899</v>
      </c>
      <c r="D15" s="11">
        <v>230</v>
      </c>
      <c r="E15" s="10">
        <f t="shared" si="1"/>
        <v>25.583982202447164</v>
      </c>
      <c r="F15" s="11">
        <v>2435</v>
      </c>
      <c r="G15" s="11">
        <v>591</v>
      </c>
      <c r="H15" s="10">
        <f t="shared" si="0"/>
        <v>24.271047227926079</v>
      </c>
    </row>
    <row r="16" spans="1:8" ht="15.75">
      <c r="A16" s="11">
        <v>12</v>
      </c>
      <c r="B16" s="4" t="s">
        <v>6</v>
      </c>
      <c r="C16" s="11">
        <v>1010</v>
      </c>
      <c r="D16" s="11">
        <v>252</v>
      </c>
      <c r="E16" s="10">
        <f t="shared" si="1"/>
        <v>24.950495049504951</v>
      </c>
      <c r="F16" s="11">
        <v>3133</v>
      </c>
      <c r="G16" s="11">
        <v>885</v>
      </c>
      <c r="H16" s="10">
        <f t="shared" si="0"/>
        <v>28.247685924034471</v>
      </c>
    </row>
    <row r="17" spans="1:8" ht="15.75">
      <c r="A17" s="11">
        <v>13</v>
      </c>
      <c r="B17" s="4" t="s">
        <v>7</v>
      </c>
      <c r="C17" s="11">
        <v>1085</v>
      </c>
      <c r="D17" s="11">
        <v>671</v>
      </c>
      <c r="E17" s="10">
        <f t="shared" si="1"/>
        <v>61.843317972350235</v>
      </c>
      <c r="F17" s="11">
        <v>3119</v>
      </c>
      <c r="G17" s="11">
        <v>1568</v>
      </c>
      <c r="H17" s="10">
        <f t="shared" si="0"/>
        <v>50.272523244629689</v>
      </c>
    </row>
    <row r="18" spans="1:8" ht="15.75">
      <c r="A18" s="11">
        <v>14</v>
      </c>
      <c r="B18" s="4" t="s">
        <v>8</v>
      </c>
      <c r="C18" s="11">
        <v>1341</v>
      </c>
      <c r="D18" s="11">
        <v>60</v>
      </c>
      <c r="E18" s="10">
        <f t="shared" si="1"/>
        <v>4.4742729306487696</v>
      </c>
      <c r="F18" s="11">
        <v>4005</v>
      </c>
      <c r="G18" s="11">
        <v>636</v>
      </c>
      <c r="H18" s="10">
        <f t="shared" si="0"/>
        <v>15.880149812734082</v>
      </c>
    </row>
    <row r="19" spans="1:8" ht="15.75">
      <c r="A19" s="11">
        <v>15</v>
      </c>
      <c r="B19" s="4" t="s">
        <v>9</v>
      </c>
      <c r="C19" s="11">
        <v>775</v>
      </c>
      <c r="D19" s="11">
        <v>59</v>
      </c>
      <c r="E19" s="10">
        <f t="shared" si="1"/>
        <v>7.6129032258064511</v>
      </c>
      <c r="F19" s="11">
        <v>2121</v>
      </c>
      <c r="G19" s="11">
        <v>196</v>
      </c>
      <c r="H19" s="10">
        <f t="shared" si="0"/>
        <v>9.2409240924092408</v>
      </c>
    </row>
    <row r="20" spans="1:8" ht="15.75">
      <c r="A20" s="11">
        <v>16</v>
      </c>
      <c r="B20" s="4" t="s">
        <v>10</v>
      </c>
      <c r="C20" s="11">
        <v>994</v>
      </c>
      <c r="D20" s="11">
        <v>272</v>
      </c>
      <c r="E20" s="10">
        <f t="shared" si="1"/>
        <v>27.364185110663986</v>
      </c>
      <c r="F20" s="11">
        <v>2969</v>
      </c>
      <c r="G20" s="11">
        <v>794</v>
      </c>
      <c r="H20" s="10">
        <f t="shared" si="0"/>
        <v>26.743011114853488</v>
      </c>
    </row>
    <row r="21" spans="1:8" ht="15.75">
      <c r="A21" s="11">
        <v>17</v>
      </c>
      <c r="B21" s="4" t="s">
        <v>11</v>
      </c>
      <c r="C21" s="11">
        <v>614</v>
      </c>
      <c r="D21" s="11">
        <v>32</v>
      </c>
      <c r="E21" s="10">
        <f t="shared" si="1"/>
        <v>5.2117263843648214</v>
      </c>
      <c r="F21" s="11">
        <v>1689</v>
      </c>
      <c r="G21" s="11">
        <v>88</v>
      </c>
      <c r="H21" s="10">
        <f t="shared" si="0"/>
        <v>5.2101835405565424</v>
      </c>
    </row>
    <row r="22" spans="1:8" ht="15.75">
      <c r="A22" s="11">
        <v>18</v>
      </c>
      <c r="B22" s="2" t="s">
        <v>12</v>
      </c>
      <c r="C22" s="11">
        <v>1028</v>
      </c>
      <c r="D22" s="11">
        <v>405</v>
      </c>
      <c r="E22" s="10">
        <f t="shared" si="1"/>
        <v>39.396887159533073</v>
      </c>
      <c r="F22" s="11">
        <v>3523</v>
      </c>
      <c r="G22" s="11">
        <v>1355</v>
      </c>
      <c r="H22" s="10">
        <f t="shared" si="0"/>
        <v>38.461538461538467</v>
      </c>
    </row>
    <row r="23" spans="1:8" ht="15.75">
      <c r="A23" s="11">
        <v>19</v>
      </c>
      <c r="B23" s="2" t="s">
        <v>25</v>
      </c>
      <c r="C23" s="11">
        <v>954</v>
      </c>
      <c r="D23" s="11">
        <v>93</v>
      </c>
      <c r="E23" s="10">
        <f t="shared" si="1"/>
        <v>9.7484276729559749</v>
      </c>
      <c r="F23" s="11">
        <v>2813</v>
      </c>
      <c r="G23" s="11">
        <v>312</v>
      </c>
      <c r="H23" s="10">
        <f t="shared" si="0"/>
        <v>11.091361535726982</v>
      </c>
    </row>
    <row r="24" spans="1:8" ht="15.75">
      <c r="A24" s="11">
        <v>20</v>
      </c>
      <c r="B24" s="4" t="s">
        <v>13</v>
      </c>
      <c r="C24" s="11">
        <v>900</v>
      </c>
      <c r="D24" s="11">
        <v>66</v>
      </c>
      <c r="E24" s="10">
        <f t="shared" si="1"/>
        <v>7.333333333333333</v>
      </c>
      <c r="F24" s="11">
        <v>2880</v>
      </c>
      <c r="G24" s="11">
        <v>232</v>
      </c>
      <c r="H24" s="10">
        <f t="shared" si="0"/>
        <v>8.0555555555555554</v>
      </c>
    </row>
    <row r="25" spans="1:8" ht="15.75">
      <c r="A25" s="11">
        <v>21</v>
      </c>
      <c r="B25" s="2" t="s">
        <v>14</v>
      </c>
      <c r="C25" s="11">
        <v>1079</v>
      </c>
      <c r="D25" s="11">
        <v>392</v>
      </c>
      <c r="E25" s="10">
        <f t="shared" si="1"/>
        <v>36.329935125115846</v>
      </c>
      <c r="F25" s="11">
        <v>3316</v>
      </c>
      <c r="G25" s="11">
        <v>1161</v>
      </c>
      <c r="H25" s="10">
        <f t="shared" si="0"/>
        <v>35.012062726176111</v>
      </c>
    </row>
    <row r="26" spans="1:8" ht="15.75">
      <c r="A26" s="11">
        <v>22</v>
      </c>
      <c r="B26" s="4" t="s">
        <v>15</v>
      </c>
      <c r="C26" s="11">
        <v>1105</v>
      </c>
      <c r="D26" s="11">
        <v>215</v>
      </c>
      <c r="E26" s="10">
        <f t="shared" si="1"/>
        <v>19.457013574660635</v>
      </c>
      <c r="F26" s="11">
        <v>3195</v>
      </c>
      <c r="G26" s="11">
        <v>663</v>
      </c>
      <c r="H26" s="10">
        <f t="shared" si="0"/>
        <v>20.751173708920188</v>
      </c>
    </row>
    <row r="27" spans="1:8" ht="15.75">
      <c r="A27" s="11"/>
      <c r="B27" s="2" t="s">
        <v>16</v>
      </c>
      <c r="C27" s="11">
        <f>SUM(C5:C26)</f>
        <v>20812</v>
      </c>
      <c r="D27" s="11">
        <f>SUM(D5:D26)</f>
        <v>6663</v>
      </c>
      <c r="E27" s="10">
        <f t="shared" si="1"/>
        <v>32.0151835479531</v>
      </c>
      <c r="F27" s="11">
        <f>SUM(F5:F26)</f>
        <v>62480</v>
      </c>
      <c r="G27" s="11">
        <f>SUM(G5:G26)</f>
        <v>20463</v>
      </c>
      <c r="H27" s="10">
        <f t="shared" si="0"/>
        <v>32.751280409731116</v>
      </c>
    </row>
    <row r="28" spans="1:8">
      <c r="A28" s="5"/>
      <c r="B28" s="1"/>
      <c r="C28" s="5"/>
      <c r="D28" s="1"/>
      <c r="E28" s="1"/>
    </row>
  </sheetData>
  <mergeCells count="3"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H16" sqref="H16"/>
    </sheetView>
  </sheetViews>
  <sheetFormatPr defaultRowHeight="15"/>
  <cols>
    <col min="1" max="1" width="6.85546875" customWidth="1"/>
    <col min="2" max="2" width="16.5703125" bestFit="1" customWidth="1"/>
    <col min="3" max="3" width="18.42578125" style="6" customWidth="1"/>
    <col min="4" max="5" width="18.42578125" customWidth="1"/>
    <col min="6" max="6" width="15.85546875" customWidth="1"/>
    <col min="7" max="7" width="17.42578125" customWidth="1"/>
    <col min="8" max="8" width="16.42578125" customWidth="1"/>
  </cols>
  <sheetData>
    <row r="1" spans="1:8" ht="15.75">
      <c r="A1" s="29" t="s">
        <v>30</v>
      </c>
      <c r="B1" s="29"/>
      <c r="C1" s="29"/>
      <c r="D1" s="29"/>
      <c r="E1" s="29"/>
      <c r="F1" s="29"/>
      <c r="G1" s="29"/>
      <c r="H1" s="29"/>
    </row>
    <row r="2" spans="1:8" ht="15.75">
      <c r="A2" s="30" t="s">
        <v>28</v>
      </c>
      <c r="B2" s="30"/>
      <c r="C2" s="30"/>
      <c r="D2" s="30"/>
      <c r="E2" s="30"/>
      <c r="F2" s="30"/>
      <c r="G2" s="30"/>
      <c r="H2" s="30"/>
    </row>
    <row r="3" spans="1:8" ht="15.75">
      <c r="A3" s="29" t="s">
        <v>71</v>
      </c>
      <c r="B3" s="29"/>
      <c r="C3" s="29"/>
      <c r="D3" s="29"/>
      <c r="E3" s="29"/>
      <c r="F3" s="29"/>
      <c r="G3" s="29"/>
      <c r="H3" s="29"/>
    </row>
    <row r="4" spans="1:8" ht="72.75" customHeight="1">
      <c r="A4" s="11" t="s">
        <v>19</v>
      </c>
      <c r="B4" s="12" t="s">
        <v>20</v>
      </c>
      <c r="C4" s="12" t="s">
        <v>26</v>
      </c>
      <c r="D4" s="12" t="s">
        <v>27</v>
      </c>
      <c r="E4" s="12" t="s">
        <v>34</v>
      </c>
      <c r="F4" s="12" t="s">
        <v>75</v>
      </c>
      <c r="G4" s="12" t="s">
        <v>76</v>
      </c>
      <c r="H4" s="12" t="s">
        <v>63</v>
      </c>
    </row>
    <row r="5" spans="1:8" ht="18" customHeight="1">
      <c r="A5" s="11">
        <v>1</v>
      </c>
      <c r="B5" s="2" t="s">
        <v>21</v>
      </c>
      <c r="C5" s="8">
        <v>1094</v>
      </c>
      <c r="D5" s="11">
        <v>1003</v>
      </c>
      <c r="E5" s="10">
        <f>D5/C5*100</f>
        <v>91.681901279707503</v>
      </c>
      <c r="F5" s="8">
        <f>C5*4</f>
        <v>4376</v>
      </c>
      <c r="G5" s="8">
        <v>4036</v>
      </c>
      <c r="H5" s="10">
        <f>G5/F5*100</f>
        <v>92.230347349177336</v>
      </c>
    </row>
    <row r="6" spans="1:8" ht="18" customHeight="1">
      <c r="A6" s="11">
        <v>2</v>
      </c>
      <c r="B6" s="4" t="s">
        <v>0</v>
      </c>
      <c r="C6" s="9">
        <v>824</v>
      </c>
      <c r="D6" s="11">
        <v>730</v>
      </c>
      <c r="E6" s="10">
        <f t="shared" ref="E6:E27" si="0">D6/C6*100</f>
        <v>88.59223300970875</v>
      </c>
      <c r="F6" s="8">
        <f t="shared" ref="F6:F26" si="1">C6*4</f>
        <v>3296</v>
      </c>
      <c r="G6" s="8">
        <v>2396</v>
      </c>
      <c r="H6" s="10">
        <f t="shared" ref="H6:H26" si="2">G6/F6*100</f>
        <v>72.694174757281544</v>
      </c>
    </row>
    <row r="7" spans="1:8" ht="18" customHeight="1">
      <c r="A7" s="11">
        <v>3</v>
      </c>
      <c r="B7" s="2" t="s">
        <v>22</v>
      </c>
      <c r="C7" s="8">
        <v>942</v>
      </c>
      <c r="D7" s="11">
        <v>947</v>
      </c>
      <c r="E7" s="10">
        <f t="shared" si="0"/>
        <v>100.5307855626327</v>
      </c>
      <c r="F7" s="8">
        <f t="shared" si="1"/>
        <v>3768</v>
      </c>
      <c r="G7" s="8">
        <v>3642</v>
      </c>
      <c r="H7" s="10">
        <f t="shared" si="2"/>
        <v>96.656050955414003</v>
      </c>
    </row>
    <row r="8" spans="1:8" ht="18" customHeight="1">
      <c r="A8" s="11">
        <v>4</v>
      </c>
      <c r="B8" s="2" t="s">
        <v>23</v>
      </c>
      <c r="C8" s="8">
        <v>1047</v>
      </c>
      <c r="D8" s="11">
        <v>888</v>
      </c>
      <c r="E8" s="10">
        <f t="shared" si="0"/>
        <v>84.813753581661885</v>
      </c>
      <c r="F8" s="8">
        <f t="shared" si="1"/>
        <v>4188</v>
      </c>
      <c r="G8" s="8">
        <v>3342</v>
      </c>
      <c r="H8" s="10">
        <f t="shared" si="2"/>
        <v>79.799426934097411</v>
      </c>
    </row>
    <row r="9" spans="1:8" ht="18" customHeight="1">
      <c r="A9" s="11">
        <v>5</v>
      </c>
      <c r="B9" s="2" t="s">
        <v>24</v>
      </c>
      <c r="C9" s="8">
        <v>1141</v>
      </c>
      <c r="D9" s="11">
        <v>1071</v>
      </c>
      <c r="E9" s="10">
        <f t="shared" si="0"/>
        <v>93.865030674846622</v>
      </c>
      <c r="F9" s="8">
        <f t="shared" si="1"/>
        <v>4564</v>
      </c>
      <c r="G9" s="8">
        <v>4043</v>
      </c>
      <c r="H9" s="10">
        <f t="shared" si="2"/>
        <v>88.58457493426819</v>
      </c>
    </row>
    <row r="10" spans="1:8" ht="18" customHeight="1">
      <c r="A10" s="11">
        <v>6</v>
      </c>
      <c r="B10" s="4" t="s">
        <v>1</v>
      </c>
      <c r="C10" s="9">
        <v>1058</v>
      </c>
      <c r="D10" s="11">
        <v>951</v>
      </c>
      <c r="E10" s="10">
        <f t="shared" si="0"/>
        <v>89.886578449905485</v>
      </c>
      <c r="F10" s="8">
        <f t="shared" si="1"/>
        <v>4232</v>
      </c>
      <c r="G10" s="8">
        <v>3451</v>
      </c>
      <c r="H10" s="10">
        <f t="shared" si="2"/>
        <v>81.545368620037806</v>
      </c>
    </row>
    <row r="11" spans="1:8" ht="18" customHeight="1">
      <c r="A11" s="11">
        <v>7</v>
      </c>
      <c r="B11" s="4" t="s">
        <v>2</v>
      </c>
      <c r="C11" s="9">
        <v>1224</v>
      </c>
      <c r="D11" s="11">
        <v>973</v>
      </c>
      <c r="E11" s="10">
        <f t="shared" si="0"/>
        <v>79.493464052287578</v>
      </c>
      <c r="F11" s="8">
        <f t="shared" si="1"/>
        <v>4896</v>
      </c>
      <c r="G11" s="8">
        <v>3931</v>
      </c>
      <c r="H11" s="10">
        <f t="shared" si="2"/>
        <v>80.290032679738559</v>
      </c>
    </row>
    <row r="12" spans="1:8" ht="18" customHeight="1">
      <c r="A12" s="11">
        <v>8</v>
      </c>
      <c r="B12" s="4" t="s">
        <v>3</v>
      </c>
      <c r="C12" s="9">
        <v>964</v>
      </c>
      <c r="D12" s="11">
        <v>1021</v>
      </c>
      <c r="E12" s="10">
        <f t="shared" si="0"/>
        <v>105.91286307053942</v>
      </c>
      <c r="F12" s="8">
        <f t="shared" si="1"/>
        <v>3856</v>
      </c>
      <c r="G12" s="8">
        <v>4006</v>
      </c>
      <c r="H12" s="10">
        <f t="shared" si="2"/>
        <v>103.89004149377594</v>
      </c>
    </row>
    <row r="13" spans="1:8" ht="18" customHeight="1">
      <c r="A13" s="11">
        <v>9</v>
      </c>
      <c r="B13" s="2" t="s">
        <v>4</v>
      </c>
      <c r="C13" s="8">
        <v>959</v>
      </c>
      <c r="D13" s="11">
        <v>977</v>
      </c>
      <c r="E13" s="10">
        <f t="shared" si="0"/>
        <v>101.8769551616267</v>
      </c>
      <c r="F13" s="8">
        <f t="shared" si="1"/>
        <v>3836</v>
      </c>
      <c r="G13" s="8">
        <v>3527</v>
      </c>
      <c r="H13" s="10">
        <f t="shared" si="2"/>
        <v>91.94473409801877</v>
      </c>
    </row>
    <row r="14" spans="1:8" ht="18" customHeight="1">
      <c r="A14" s="11">
        <v>10</v>
      </c>
      <c r="B14" s="2" t="s">
        <v>36</v>
      </c>
      <c r="C14" s="8">
        <v>1182</v>
      </c>
      <c r="D14" s="11">
        <v>1200</v>
      </c>
      <c r="E14" s="10">
        <f t="shared" si="0"/>
        <v>101.5228426395939</v>
      </c>
      <c r="F14" s="8">
        <f t="shared" si="1"/>
        <v>4728</v>
      </c>
      <c r="G14" s="8">
        <v>4669</v>
      </c>
      <c r="H14" s="10">
        <f t="shared" si="2"/>
        <v>98.752115059221651</v>
      </c>
    </row>
    <row r="15" spans="1:8" ht="18" customHeight="1">
      <c r="A15" s="11">
        <v>11</v>
      </c>
      <c r="B15" s="4" t="s">
        <v>5</v>
      </c>
      <c r="C15" s="9">
        <v>1053</v>
      </c>
      <c r="D15" s="11">
        <v>878</v>
      </c>
      <c r="E15" s="10">
        <f t="shared" si="0"/>
        <v>83.380816714150058</v>
      </c>
      <c r="F15" s="8">
        <f t="shared" si="1"/>
        <v>4212</v>
      </c>
      <c r="G15" s="8">
        <v>3313</v>
      </c>
      <c r="H15" s="10">
        <f t="shared" si="2"/>
        <v>78.656220322886995</v>
      </c>
    </row>
    <row r="16" spans="1:8" ht="18" customHeight="1">
      <c r="A16" s="11">
        <v>12</v>
      </c>
      <c r="B16" s="4" t="s">
        <v>6</v>
      </c>
      <c r="C16" s="9">
        <v>1086</v>
      </c>
      <c r="D16" s="11">
        <v>982</v>
      </c>
      <c r="E16" s="10">
        <f t="shared" si="0"/>
        <v>90.423572744014734</v>
      </c>
      <c r="F16" s="8">
        <f t="shared" si="1"/>
        <v>4344</v>
      </c>
      <c r="G16" s="8">
        <v>4115</v>
      </c>
      <c r="H16" s="10">
        <f t="shared" si="2"/>
        <v>94.728360957642721</v>
      </c>
    </row>
    <row r="17" spans="1:8" ht="18" customHeight="1">
      <c r="A17" s="11">
        <v>13</v>
      </c>
      <c r="B17" s="4" t="s">
        <v>7</v>
      </c>
      <c r="C17" s="9">
        <v>1071</v>
      </c>
      <c r="D17" s="11">
        <v>1214</v>
      </c>
      <c r="E17" s="10">
        <f t="shared" si="0"/>
        <v>113.35200746965452</v>
      </c>
      <c r="F17" s="8">
        <f t="shared" si="1"/>
        <v>4284</v>
      </c>
      <c r="G17" s="8">
        <v>4333</v>
      </c>
      <c r="H17" s="10">
        <f t="shared" si="2"/>
        <v>101.14379084967319</v>
      </c>
    </row>
    <row r="18" spans="1:8" ht="18" customHeight="1">
      <c r="A18" s="11">
        <v>14</v>
      </c>
      <c r="B18" s="4" t="s">
        <v>8</v>
      </c>
      <c r="C18" s="9">
        <v>1569</v>
      </c>
      <c r="D18" s="11">
        <v>1337</v>
      </c>
      <c r="E18" s="10">
        <f t="shared" si="0"/>
        <v>85.213511790949653</v>
      </c>
      <c r="F18" s="8">
        <f t="shared" si="1"/>
        <v>6276</v>
      </c>
      <c r="G18" s="8">
        <v>5342</v>
      </c>
      <c r="H18" s="10">
        <f t="shared" si="2"/>
        <v>85.117909496494576</v>
      </c>
    </row>
    <row r="19" spans="1:8" ht="18" customHeight="1">
      <c r="A19" s="11">
        <v>15</v>
      </c>
      <c r="B19" s="4" t="s">
        <v>9</v>
      </c>
      <c r="C19" s="9">
        <v>842</v>
      </c>
      <c r="D19" s="11">
        <v>778</v>
      </c>
      <c r="E19" s="10">
        <f t="shared" si="0"/>
        <v>92.399049881235157</v>
      </c>
      <c r="F19" s="8">
        <f t="shared" si="1"/>
        <v>3368</v>
      </c>
      <c r="G19" s="8">
        <v>2899</v>
      </c>
      <c r="H19" s="10">
        <f t="shared" si="2"/>
        <v>86.074821852731588</v>
      </c>
    </row>
    <row r="20" spans="1:8" ht="18" customHeight="1">
      <c r="A20" s="11">
        <v>16</v>
      </c>
      <c r="B20" s="4" t="s">
        <v>10</v>
      </c>
      <c r="C20" s="9">
        <v>923</v>
      </c>
      <c r="D20" s="11">
        <v>1031</v>
      </c>
      <c r="E20" s="10">
        <f t="shared" si="0"/>
        <v>111.70097508125679</v>
      </c>
      <c r="F20" s="8">
        <f t="shared" si="1"/>
        <v>3692</v>
      </c>
      <c r="G20" s="8">
        <v>4000</v>
      </c>
      <c r="H20" s="10">
        <f t="shared" si="2"/>
        <v>108.34236186348862</v>
      </c>
    </row>
    <row r="21" spans="1:8" ht="18" customHeight="1">
      <c r="A21" s="11">
        <v>17</v>
      </c>
      <c r="B21" s="4" t="s">
        <v>11</v>
      </c>
      <c r="C21" s="9">
        <v>628</v>
      </c>
      <c r="D21" s="11">
        <v>713</v>
      </c>
      <c r="E21" s="10">
        <f t="shared" si="0"/>
        <v>113.53503184713377</v>
      </c>
      <c r="F21" s="8">
        <f t="shared" si="1"/>
        <v>2512</v>
      </c>
      <c r="G21" s="8">
        <v>2402</v>
      </c>
      <c r="H21" s="10">
        <f t="shared" si="2"/>
        <v>95.621019108280265</v>
      </c>
    </row>
    <row r="22" spans="1:8" ht="18" customHeight="1">
      <c r="A22" s="11">
        <v>18</v>
      </c>
      <c r="B22" s="2" t="s">
        <v>12</v>
      </c>
      <c r="C22" s="8">
        <v>1338</v>
      </c>
      <c r="D22" s="11">
        <v>821</v>
      </c>
      <c r="E22" s="10">
        <f t="shared" si="0"/>
        <v>61.360239162929744</v>
      </c>
      <c r="F22" s="8">
        <f t="shared" si="1"/>
        <v>5352</v>
      </c>
      <c r="G22" s="8">
        <v>4344</v>
      </c>
      <c r="H22" s="10">
        <f t="shared" si="2"/>
        <v>81.165919282511211</v>
      </c>
    </row>
    <row r="23" spans="1:8" ht="18" customHeight="1">
      <c r="A23" s="11">
        <v>19</v>
      </c>
      <c r="B23" s="2" t="s">
        <v>25</v>
      </c>
      <c r="C23" s="8">
        <v>1020</v>
      </c>
      <c r="D23" s="11">
        <v>962</v>
      </c>
      <c r="E23" s="10">
        <f t="shared" si="0"/>
        <v>94.313725490196077</v>
      </c>
      <c r="F23" s="8">
        <f t="shared" si="1"/>
        <v>4080</v>
      </c>
      <c r="G23" s="8">
        <v>3775</v>
      </c>
      <c r="H23" s="10">
        <f t="shared" si="2"/>
        <v>92.524509803921575</v>
      </c>
    </row>
    <row r="24" spans="1:8" ht="18" customHeight="1">
      <c r="A24" s="11">
        <v>20</v>
      </c>
      <c r="B24" s="4" t="s">
        <v>13</v>
      </c>
      <c r="C24" s="9">
        <v>938</v>
      </c>
      <c r="D24" s="11">
        <v>1098</v>
      </c>
      <c r="E24" s="10">
        <f t="shared" si="0"/>
        <v>117.05756929637528</v>
      </c>
      <c r="F24" s="8">
        <f t="shared" si="1"/>
        <v>3752</v>
      </c>
      <c r="G24" s="8">
        <v>3978</v>
      </c>
      <c r="H24" s="10">
        <f t="shared" si="2"/>
        <v>106.02345415778251</v>
      </c>
    </row>
    <row r="25" spans="1:8" ht="18" customHeight="1">
      <c r="A25" s="11">
        <v>21</v>
      </c>
      <c r="B25" s="2" t="s">
        <v>14</v>
      </c>
      <c r="C25" s="8">
        <v>1139</v>
      </c>
      <c r="D25" s="11">
        <v>1361</v>
      </c>
      <c r="E25" s="10">
        <f>D25/C25*100</f>
        <v>119.49078138718174</v>
      </c>
      <c r="F25" s="8">
        <f t="shared" si="1"/>
        <v>4556</v>
      </c>
      <c r="G25" s="8">
        <v>4677</v>
      </c>
      <c r="H25" s="10">
        <f t="shared" si="2"/>
        <v>102.6558384547849</v>
      </c>
    </row>
    <row r="26" spans="1:8" ht="18" customHeight="1">
      <c r="A26" s="11">
        <v>22</v>
      </c>
      <c r="B26" s="4" t="s">
        <v>15</v>
      </c>
      <c r="C26" s="9">
        <v>1237</v>
      </c>
      <c r="D26" s="11">
        <v>1125</v>
      </c>
      <c r="E26" s="10">
        <f t="shared" si="0"/>
        <v>90.945836701697658</v>
      </c>
      <c r="F26" s="8">
        <f t="shared" si="1"/>
        <v>4948</v>
      </c>
      <c r="G26" s="8">
        <v>4320</v>
      </c>
      <c r="H26" s="10">
        <f t="shared" si="2"/>
        <v>87.308003233629748</v>
      </c>
    </row>
    <row r="27" spans="1:8" ht="15.75">
      <c r="A27" s="11"/>
      <c r="B27" s="2" t="s">
        <v>16</v>
      </c>
      <c r="C27" s="11">
        <f>SUM(C5:C26)</f>
        <v>23279</v>
      </c>
      <c r="D27" s="11">
        <f>SUM(D5:D26)</f>
        <v>22061</v>
      </c>
      <c r="E27" s="10">
        <f t="shared" si="0"/>
        <v>94.767816486962502</v>
      </c>
      <c r="F27" s="9">
        <f>SUM(F5:F26)</f>
        <v>93116</v>
      </c>
      <c r="G27" s="8">
        <f>SUM(G5:G26)</f>
        <v>84541</v>
      </c>
      <c r="H27" s="10">
        <f>G27/F27*100</f>
        <v>90.791056316852107</v>
      </c>
    </row>
    <row r="28" spans="1:8">
      <c r="A28" s="1"/>
      <c r="B28" s="1"/>
      <c r="C28" s="5"/>
      <c r="D28" s="1"/>
      <c r="E28" s="1"/>
    </row>
  </sheetData>
  <mergeCells count="3"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8"/>
  <sheetViews>
    <sheetView topLeftCell="A13" workbookViewId="0">
      <selection activeCell="G36" sqref="G36"/>
    </sheetView>
  </sheetViews>
  <sheetFormatPr defaultRowHeight="15"/>
  <cols>
    <col min="1" max="1" width="5.140625" style="6" customWidth="1"/>
    <col min="2" max="2" width="16.85546875" customWidth="1"/>
    <col min="3" max="3" width="21.5703125" style="6" customWidth="1"/>
    <col min="4" max="5" width="21.5703125" customWidth="1"/>
    <col min="6" max="6" width="14.5703125" customWidth="1"/>
    <col min="7" max="7" width="16.7109375" customWidth="1"/>
    <col min="8" max="8" width="15" customWidth="1"/>
  </cols>
  <sheetData>
    <row r="1" spans="1:8" ht="15.75">
      <c r="A1" s="29" t="s">
        <v>30</v>
      </c>
      <c r="B1" s="29"/>
      <c r="C1" s="29"/>
      <c r="D1" s="29"/>
      <c r="E1" s="29"/>
      <c r="F1" s="29"/>
      <c r="G1" s="29"/>
      <c r="H1" s="29"/>
    </row>
    <row r="2" spans="1:8" ht="37.5" customHeight="1">
      <c r="A2" s="30" t="s">
        <v>68</v>
      </c>
      <c r="B2" s="30"/>
      <c r="C2" s="30"/>
      <c r="D2" s="30"/>
      <c r="E2" s="30"/>
      <c r="F2" s="30"/>
      <c r="G2" s="30"/>
      <c r="H2" s="30"/>
    </row>
    <row r="3" spans="1:8" ht="15.75">
      <c r="A3" s="29" t="s">
        <v>72</v>
      </c>
      <c r="B3" s="29"/>
      <c r="C3" s="29"/>
      <c r="D3" s="29"/>
      <c r="E3" s="29"/>
      <c r="F3" s="29"/>
      <c r="G3" s="29"/>
      <c r="H3" s="29"/>
    </row>
    <row r="4" spans="1:8" ht="75.75">
      <c r="A4" s="11" t="s">
        <v>19</v>
      </c>
      <c r="B4" s="12" t="s">
        <v>20</v>
      </c>
      <c r="C4" s="12" t="s">
        <v>18</v>
      </c>
      <c r="D4" s="12" t="s">
        <v>32</v>
      </c>
      <c r="E4" s="12" t="s">
        <v>50</v>
      </c>
      <c r="F4" s="12" t="s">
        <v>73</v>
      </c>
      <c r="G4" s="12" t="s">
        <v>74</v>
      </c>
      <c r="H4" s="12" t="s">
        <v>77</v>
      </c>
    </row>
    <row r="5" spans="1:8" ht="15.75">
      <c r="A5" s="11">
        <v>1</v>
      </c>
      <c r="B5" s="2" t="s">
        <v>21</v>
      </c>
      <c r="C5" s="11">
        <v>1003</v>
      </c>
      <c r="D5" s="11">
        <v>90</v>
      </c>
      <c r="E5" s="10">
        <f>D5/C5*100</f>
        <v>8.9730807577268195</v>
      </c>
      <c r="F5" s="8">
        <v>4376</v>
      </c>
      <c r="G5" s="11">
        <v>547</v>
      </c>
      <c r="H5" s="10">
        <f t="shared" ref="H5:H27" si="0">G5/F5*100</f>
        <v>12.5</v>
      </c>
    </row>
    <row r="6" spans="1:8" ht="15.75">
      <c r="A6" s="11">
        <v>2</v>
      </c>
      <c r="B6" s="4" t="s">
        <v>0</v>
      </c>
      <c r="C6" s="11">
        <v>730</v>
      </c>
      <c r="D6" s="11">
        <v>59</v>
      </c>
      <c r="E6" s="10">
        <f>D6/C6*100</f>
        <v>8.0821917808219172</v>
      </c>
      <c r="F6" s="8">
        <v>3296</v>
      </c>
      <c r="G6" s="11">
        <v>248</v>
      </c>
      <c r="H6" s="10">
        <f t="shared" si="0"/>
        <v>7.5242718446601939</v>
      </c>
    </row>
    <row r="7" spans="1:8" ht="15.75">
      <c r="A7" s="11">
        <v>3</v>
      </c>
      <c r="B7" s="2" t="s">
        <v>22</v>
      </c>
      <c r="C7" s="11">
        <v>947</v>
      </c>
      <c r="D7" s="11">
        <v>149</v>
      </c>
      <c r="E7" s="10">
        <f>D7/C7*100</f>
        <v>15.73389651531151</v>
      </c>
      <c r="F7" s="8">
        <v>3768</v>
      </c>
      <c r="G7" s="11">
        <v>481</v>
      </c>
      <c r="H7" s="10">
        <f t="shared" si="0"/>
        <v>12.765392781316349</v>
      </c>
    </row>
    <row r="8" spans="1:8" ht="15.75">
      <c r="A8" s="11">
        <v>4</v>
      </c>
      <c r="B8" s="2" t="s">
        <v>23</v>
      </c>
      <c r="C8" s="11">
        <v>888</v>
      </c>
      <c r="D8" s="11">
        <v>162</v>
      </c>
      <c r="E8" s="10">
        <f t="shared" ref="E8:E27" si="1">D8/C8*100</f>
        <v>18.243243243243242</v>
      </c>
      <c r="F8" s="8">
        <v>4188</v>
      </c>
      <c r="G8" s="11">
        <v>476</v>
      </c>
      <c r="H8" s="10">
        <f t="shared" si="0"/>
        <v>11.365807067812799</v>
      </c>
    </row>
    <row r="9" spans="1:8" ht="15.75">
      <c r="A9" s="11">
        <v>5</v>
      </c>
      <c r="B9" s="2" t="s">
        <v>24</v>
      </c>
      <c r="C9" s="11">
        <v>1071</v>
      </c>
      <c r="D9" s="11">
        <v>1071</v>
      </c>
      <c r="E9" s="10">
        <f t="shared" si="1"/>
        <v>100</v>
      </c>
      <c r="F9" s="8">
        <v>4564</v>
      </c>
      <c r="G9" s="11">
        <v>4043</v>
      </c>
      <c r="H9" s="10">
        <f t="shared" si="0"/>
        <v>88.58457493426819</v>
      </c>
    </row>
    <row r="10" spans="1:8" ht="15.75">
      <c r="A10" s="11">
        <v>6</v>
      </c>
      <c r="B10" s="4" t="s">
        <v>1</v>
      </c>
      <c r="C10" s="11">
        <v>951</v>
      </c>
      <c r="D10" s="11">
        <v>780</v>
      </c>
      <c r="E10" s="10">
        <f t="shared" si="1"/>
        <v>82.018927444794954</v>
      </c>
      <c r="F10" s="8">
        <v>4232</v>
      </c>
      <c r="G10" s="11">
        <v>2870</v>
      </c>
      <c r="H10" s="10">
        <f t="shared" si="0"/>
        <v>67.816635160680534</v>
      </c>
    </row>
    <row r="11" spans="1:8" ht="15.75">
      <c r="A11" s="11">
        <v>7</v>
      </c>
      <c r="B11" s="4" t="s">
        <v>2</v>
      </c>
      <c r="C11" s="11">
        <v>973</v>
      </c>
      <c r="D11" s="11">
        <v>737</v>
      </c>
      <c r="E11" s="10">
        <f t="shared" si="1"/>
        <v>75.745118191161353</v>
      </c>
      <c r="F11" s="8">
        <v>4896</v>
      </c>
      <c r="G11" s="11">
        <v>2802</v>
      </c>
      <c r="H11" s="10">
        <f t="shared" si="0"/>
        <v>57.230392156862742</v>
      </c>
    </row>
    <row r="12" spans="1:8" ht="15.75">
      <c r="A12" s="11">
        <v>8</v>
      </c>
      <c r="B12" s="4" t="s">
        <v>3</v>
      </c>
      <c r="C12" s="11">
        <v>1021</v>
      </c>
      <c r="D12" s="11">
        <v>347</v>
      </c>
      <c r="E12" s="10">
        <f t="shared" si="1"/>
        <v>33.986287952987269</v>
      </c>
      <c r="F12" s="8">
        <v>3856</v>
      </c>
      <c r="G12" s="11">
        <v>1411</v>
      </c>
      <c r="H12" s="10">
        <f t="shared" si="0"/>
        <v>36.592323651452283</v>
      </c>
    </row>
    <row r="13" spans="1:8" ht="15.75">
      <c r="A13" s="11">
        <v>9</v>
      </c>
      <c r="B13" s="2" t="s">
        <v>4</v>
      </c>
      <c r="C13" s="11">
        <v>977</v>
      </c>
      <c r="D13" s="11">
        <v>73</v>
      </c>
      <c r="E13" s="10">
        <f t="shared" si="1"/>
        <v>7.4718526100307061</v>
      </c>
      <c r="F13" s="8">
        <v>3836</v>
      </c>
      <c r="G13" s="11">
        <v>341</v>
      </c>
      <c r="H13" s="10">
        <f t="shared" si="0"/>
        <v>8.889468196037539</v>
      </c>
    </row>
    <row r="14" spans="1:8" ht="15.75">
      <c r="A14" s="11">
        <v>10</v>
      </c>
      <c r="B14" s="2" t="s">
        <v>36</v>
      </c>
      <c r="C14" s="11">
        <v>1200</v>
      </c>
      <c r="D14" s="11">
        <v>665</v>
      </c>
      <c r="E14" s="10">
        <f t="shared" si="1"/>
        <v>55.416666666666671</v>
      </c>
      <c r="F14" s="8">
        <v>4728</v>
      </c>
      <c r="G14" s="11">
        <v>2896</v>
      </c>
      <c r="H14" s="10">
        <f t="shared" si="0"/>
        <v>61.252115059221659</v>
      </c>
    </row>
    <row r="15" spans="1:8" ht="15.75">
      <c r="A15" s="11">
        <v>11</v>
      </c>
      <c r="B15" s="4" t="s">
        <v>5</v>
      </c>
      <c r="C15" s="11">
        <v>878</v>
      </c>
      <c r="D15" s="11">
        <v>258</v>
      </c>
      <c r="E15" s="10">
        <f t="shared" si="1"/>
        <v>29.384965831435078</v>
      </c>
      <c r="F15" s="8">
        <v>4212</v>
      </c>
      <c r="G15" s="11">
        <v>849</v>
      </c>
      <c r="H15" s="10">
        <f t="shared" si="0"/>
        <v>20.156695156695157</v>
      </c>
    </row>
    <row r="16" spans="1:8" ht="15.75">
      <c r="A16" s="11">
        <v>12</v>
      </c>
      <c r="B16" s="4" t="s">
        <v>6</v>
      </c>
      <c r="C16" s="11">
        <v>982</v>
      </c>
      <c r="D16" s="11">
        <v>208</v>
      </c>
      <c r="E16" s="10">
        <f t="shared" si="1"/>
        <v>21.181262729124235</v>
      </c>
      <c r="F16" s="8">
        <v>4344</v>
      </c>
      <c r="G16" s="11">
        <v>1093</v>
      </c>
      <c r="H16" s="10">
        <f t="shared" si="0"/>
        <v>25.161141804788212</v>
      </c>
    </row>
    <row r="17" spans="1:8" ht="15.75">
      <c r="A17" s="11">
        <v>13</v>
      </c>
      <c r="B17" s="4" t="s">
        <v>7</v>
      </c>
      <c r="C17" s="11">
        <v>1214</v>
      </c>
      <c r="D17" s="11">
        <v>759</v>
      </c>
      <c r="E17" s="10">
        <f t="shared" si="1"/>
        <v>62.520593080724872</v>
      </c>
      <c r="F17" s="8">
        <v>4284</v>
      </c>
      <c r="G17" s="11">
        <v>2327</v>
      </c>
      <c r="H17" s="10">
        <f t="shared" si="0"/>
        <v>54.318394024276373</v>
      </c>
    </row>
    <row r="18" spans="1:8" ht="15.75">
      <c r="A18" s="11">
        <v>14</v>
      </c>
      <c r="B18" s="4" t="s">
        <v>8</v>
      </c>
      <c r="C18" s="11">
        <v>1337</v>
      </c>
      <c r="D18" s="11">
        <v>30</v>
      </c>
      <c r="E18" s="10">
        <f t="shared" si="1"/>
        <v>2.2438294689603588</v>
      </c>
      <c r="F18" s="8">
        <v>6276</v>
      </c>
      <c r="G18" s="11">
        <v>666</v>
      </c>
      <c r="H18" s="10">
        <f t="shared" si="0"/>
        <v>10.611854684512428</v>
      </c>
    </row>
    <row r="19" spans="1:8" ht="15.75">
      <c r="A19" s="11">
        <v>15</v>
      </c>
      <c r="B19" s="4" t="s">
        <v>9</v>
      </c>
      <c r="C19" s="11">
        <v>778</v>
      </c>
      <c r="D19" s="11">
        <v>40</v>
      </c>
      <c r="E19" s="10">
        <f t="shared" si="1"/>
        <v>5.1413881748071981</v>
      </c>
      <c r="F19" s="8">
        <v>3368</v>
      </c>
      <c r="G19" s="11">
        <v>236</v>
      </c>
      <c r="H19" s="10">
        <f t="shared" si="0"/>
        <v>7.0071258907363418</v>
      </c>
    </row>
    <row r="20" spans="1:8" ht="15.75">
      <c r="A20" s="11">
        <v>16</v>
      </c>
      <c r="B20" s="4" t="s">
        <v>10</v>
      </c>
      <c r="C20" s="11">
        <v>1031</v>
      </c>
      <c r="D20" s="11">
        <v>242</v>
      </c>
      <c r="E20" s="10">
        <f t="shared" si="1"/>
        <v>23.472356935014549</v>
      </c>
      <c r="F20" s="8">
        <v>3692</v>
      </c>
      <c r="G20" s="11">
        <v>1036</v>
      </c>
      <c r="H20" s="10">
        <f t="shared" si="0"/>
        <v>28.060671722643555</v>
      </c>
    </row>
    <row r="21" spans="1:8" ht="15.75">
      <c r="A21" s="11">
        <v>17</v>
      </c>
      <c r="B21" s="4" t="s">
        <v>11</v>
      </c>
      <c r="C21" s="11">
        <v>713</v>
      </c>
      <c r="D21" s="11">
        <v>26</v>
      </c>
      <c r="E21" s="10">
        <f t="shared" si="1"/>
        <v>3.6465638148667603</v>
      </c>
      <c r="F21" s="8">
        <v>2512</v>
      </c>
      <c r="G21" s="11">
        <v>114</v>
      </c>
      <c r="H21" s="10">
        <f t="shared" si="0"/>
        <v>4.5382165605095537</v>
      </c>
    </row>
    <row r="22" spans="1:8" ht="15.75">
      <c r="A22" s="11">
        <v>18</v>
      </c>
      <c r="B22" s="2" t="s">
        <v>12</v>
      </c>
      <c r="C22" s="11">
        <v>821</v>
      </c>
      <c r="D22" s="11">
        <v>711</v>
      </c>
      <c r="E22" s="10">
        <f t="shared" si="1"/>
        <v>86.601705237515219</v>
      </c>
      <c r="F22" s="8">
        <v>5352</v>
      </c>
      <c r="G22" s="11">
        <v>2066</v>
      </c>
      <c r="H22" s="10">
        <f t="shared" si="0"/>
        <v>38.602391629297458</v>
      </c>
    </row>
    <row r="23" spans="1:8" ht="15.75">
      <c r="A23" s="11">
        <v>19</v>
      </c>
      <c r="B23" s="2" t="s">
        <v>25</v>
      </c>
      <c r="C23" s="11">
        <v>962</v>
      </c>
      <c r="D23" s="11">
        <v>45</v>
      </c>
      <c r="E23" s="10">
        <f t="shared" si="1"/>
        <v>4.6777546777546783</v>
      </c>
      <c r="F23" s="8">
        <v>4080</v>
      </c>
      <c r="G23" s="11">
        <v>357</v>
      </c>
      <c r="H23" s="10">
        <f t="shared" si="0"/>
        <v>8.75</v>
      </c>
    </row>
    <row r="24" spans="1:8" ht="15.75">
      <c r="A24" s="11">
        <v>20</v>
      </c>
      <c r="B24" s="4" t="s">
        <v>13</v>
      </c>
      <c r="C24" s="11">
        <v>1098</v>
      </c>
      <c r="D24" s="11">
        <v>68</v>
      </c>
      <c r="E24" s="10">
        <f t="shared" si="1"/>
        <v>6.1930783242258656</v>
      </c>
      <c r="F24" s="8">
        <v>3752</v>
      </c>
      <c r="G24" s="11">
        <v>300</v>
      </c>
      <c r="H24" s="10">
        <f t="shared" si="0"/>
        <v>7.9957356076759067</v>
      </c>
    </row>
    <row r="25" spans="1:8" ht="15.75">
      <c r="A25" s="11">
        <v>21</v>
      </c>
      <c r="B25" s="2" t="s">
        <v>14</v>
      </c>
      <c r="C25" s="11">
        <v>1361</v>
      </c>
      <c r="D25" s="11">
        <v>669</v>
      </c>
      <c r="E25" s="10">
        <f t="shared" si="1"/>
        <v>49.15503306392359</v>
      </c>
      <c r="F25" s="8">
        <v>4556</v>
      </c>
      <c r="G25" s="11">
        <v>1830</v>
      </c>
      <c r="H25" s="10">
        <f t="shared" si="0"/>
        <v>40.166812993854258</v>
      </c>
    </row>
    <row r="26" spans="1:8" ht="15.75">
      <c r="A26" s="11">
        <v>22</v>
      </c>
      <c r="B26" s="4" t="s">
        <v>15</v>
      </c>
      <c r="C26" s="11">
        <v>1125</v>
      </c>
      <c r="D26" s="11">
        <v>248</v>
      </c>
      <c r="E26" s="10">
        <f t="shared" si="1"/>
        <v>22.044444444444444</v>
      </c>
      <c r="F26" s="8">
        <v>4948</v>
      </c>
      <c r="G26" s="11">
        <v>911</v>
      </c>
      <c r="H26" s="10">
        <f t="shared" si="0"/>
        <v>18.411479385610345</v>
      </c>
    </row>
    <row r="27" spans="1:8" ht="15.75">
      <c r="A27" s="11"/>
      <c r="B27" s="2" t="s">
        <v>16</v>
      </c>
      <c r="C27" s="11">
        <f>SUM(C5:C26)</f>
        <v>22061</v>
      </c>
      <c r="D27" s="11">
        <f>SUM(D5:D26)</f>
        <v>7437</v>
      </c>
      <c r="E27" s="10">
        <f t="shared" si="1"/>
        <v>33.711073840714384</v>
      </c>
      <c r="F27" s="11">
        <f>SUM(F5:F26)</f>
        <v>93116</v>
      </c>
      <c r="G27" s="11">
        <f>SUM(G5:G26)</f>
        <v>27900</v>
      </c>
      <c r="H27" s="10">
        <f t="shared" si="0"/>
        <v>29.962627260621161</v>
      </c>
    </row>
    <row r="28" spans="1:8">
      <c r="A28" s="5"/>
      <c r="B28" s="1"/>
      <c r="C28" s="5"/>
      <c r="D28" s="1"/>
      <c r="E28" s="1"/>
    </row>
  </sheetData>
  <mergeCells count="3"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H18" sqref="H18"/>
    </sheetView>
  </sheetViews>
  <sheetFormatPr defaultRowHeight="15"/>
  <cols>
    <col min="1" max="1" width="6.85546875" customWidth="1"/>
    <col min="2" max="2" width="16.5703125" bestFit="1" customWidth="1"/>
    <col min="3" max="3" width="18.42578125" style="6" customWidth="1"/>
    <col min="4" max="5" width="18.42578125" customWidth="1"/>
    <col min="6" max="6" width="15.85546875" customWidth="1"/>
    <col min="7" max="7" width="18.5703125" customWidth="1"/>
    <col min="8" max="8" width="16.42578125" customWidth="1"/>
  </cols>
  <sheetData>
    <row r="1" spans="1:8" ht="15.75">
      <c r="A1" s="29" t="s">
        <v>30</v>
      </c>
      <c r="B1" s="29"/>
      <c r="C1" s="29"/>
      <c r="D1" s="29"/>
      <c r="E1" s="29"/>
      <c r="F1" s="29"/>
      <c r="G1" s="29"/>
      <c r="H1" s="29"/>
    </row>
    <row r="2" spans="1:8" ht="15.75">
      <c r="A2" s="30" t="s">
        <v>28</v>
      </c>
      <c r="B2" s="30"/>
      <c r="C2" s="30"/>
      <c r="D2" s="30"/>
      <c r="E2" s="30"/>
      <c r="F2" s="30"/>
      <c r="G2" s="30"/>
      <c r="H2" s="30"/>
    </row>
    <row r="3" spans="1:8" ht="15.75">
      <c r="A3" s="29" t="s">
        <v>83</v>
      </c>
      <c r="B3" s="29"/>
      <c r="C3" s="29"/>
      <c r="D3" s="29"/>
      <c r="E3" s="29"/>
      <c r="F3" s="29"/>
      <c r="G3" s="29"/>
      <c r="H3" s="29"/>
    </row>
    <row r="4" spans="1:8" ht="72.75" customHeight="1">
      <c r="A4" s="11" t="s">
        <v>19</v>
      </c>
      <c r="B4" s="12" t="s">
        <v>20</v>
      </c>
      <c r="C4" s="12" t="s">
        <v>26</v>
      </c>
      <c r="D4" s="12" t="s">
        <v>27</v>
      </c>
      <c r="E4" s="12" t="s">
        <v>34</v>
      </c>
      <c r="F4" s="12" t="s">
        <v>80</v>
      </c>
      <c r="G4" s="12" t="s">
        <v>78</v>
      </c>
      <c r="H4" s="12" t="s">
        <v>63</v>
      </c>
    </row>
    <row r="5" spans="1:8" ht="18" customHeight="1">
      <c r="A5" s="11">
        <v>1</v>
      </c>
      <c r="B5" s="2" t="s">
        <v>21</v>
      </c>
      <c r="C5" s="8">
        <v>1094</v>
      </c>
      <c r="D5" s="11">
        <v>882</v>
      </c>
      <c r="E5" s="10">
        <f>D5/C5*100</f>
        <v>80.621572212065814</v>
      </c>
      <c r="F5" s="8">
        <f>C5*5</f>
        <v>5470</v>
      </c>
      <c r="G5" s="8">
        <v>4918</v>
      </c>
      <c r="H5" s="10">
        <f>G5/F5*100</f>
        <v>89.908592321755037</v>
      </c>
    </row>
    <row r="6" spans="1:8" ht="18" customHeight="1">
      <c r="A6" s="11">
        <v>2</v>
      </c>
      <c r="B6" s="4" t="s">
        <v>0</v>
      </c>
      <c r="C6" s="9">
        <v>824</v>
      </c>
      <c r="D6" s="11">
        <v>498</v>
      </c>
      <c r="E6" s="10">
        <f t="shared" ref="E6:E27" si="0">D6/C6*100</f>
        <v>60.436893203883493</v>
      </c>
      <c r="F6" s="8">
        <f t="shared" ref="F6:F26" si="1">C6*5</f>
        <v>4120</v>
      </c>
      <c r="G6" s="8">
        <v>2894</v>
      </c>
      <c r="H6" s="10">
        <f t="shared" ref="H6:H26" si="2">G6/F6*100</f>
        <v>70.242718446601941</v>
      </c>
    </row>
    <row r="7" spans="1:8" ht="18" customHeight="1">
      <c r="A7" s="11">
        <v>3</v>
      </c>
      <c r="B7" s="2" t="s">
        <v>22</v>
      </c>
      <c r="C7" s="8">
        <v>942</v>
      </c>
      <c r="D7" s="11">
        <v>758</v>
      </c>
      <c r="E7" s="10">
        <f t="shared" si="0"/>
        <v>80.467091295116774</v>
      </c>
      <c r="F7" s="8">
        <f t="shared" si="1"/>
        <v>4710</v>
      </c>
      <c r="G7" s="8">
        <v>4400</v>
      </c>
      <c r="H7" s="10">
        <f t="shared" si="2"/>
        <v>93.418259023354565</v>
      </c>
    </row>
    <row r="8" spans="1:8" ht="18" customHeight="1">
      <c r="A8" s="11">
        <v>4</v>
      </c>
      <c r="B8" s="2" t="s">
        <v>23</v>
      </c>
      <c r="C8" s="8">
        <v>1047</v>
      </c>
      <c r="D8" s="11">
        <v>0</v>
      </c>
      <c r="E8" s="10">
        <f t="shared" si="0"/>
        <v>0</v>
      </c>
      <c r="F8" s="8">
        <f t="shared" si="1"/>
        <v>5235</v>
      </c>
      <c r="G8" s="8">
        <v>3342</v>
      </c>
      <c r="H8" s="10">
        <f t="shared" si="2"/>
        <v>63.839541547277932</v>
      </c>
    </row>
    <row r="9" spans="1:8" ht="18" customHeight="1">
      <c r="A9" s="11">
        <v>5</v>
      </c>
      <c r="B9" s="2" t="s">
        <v>24</v>
      </c>
      <c r="C9" s="8">
        <v>1141</v>
      </c>
      <c r="D9" s="11">
        <v>1066</v>
      </c>
      <c r="E9" s="10">
        <f t="shared" si="0"/>
        <v>93.426818580192815</v>
      </c>
      <c r="F9" s="8">
        <f t="shared" si="1"/>
        <v>5705</v>
      </c>
      <c r="G9" s="8">
        <v>5109</v>
      </c>
      <c r="H9" s="10">
        <f t="shared" si="2"/>
        <v>89.553023663453118</v>
      </c>
    </row>
    <row r="10" spans="1:8" ht="18" customHeight="1">
      <c r="A10" s="11">
        <v>6</v>
      </c>
      <c r="B10" s="4" t="s">
        <v>1</v>
      </c>
      <c r="C10" s="9">
        <v>1058</v>
      </c>
      <c r="D10" s="11">
        <v>771</v>
      </c>
      <c r="E10" s="10">
        <f t="shared" si="0"/>
        <v>72.873345935727784</v>
      </c>
      <c r="F10" s="8">
        <f t="shared" si="1"/>
        <v>5290</v>
      </c>
      <c r="G10" s="8">
        <v>4222</v>
      </c>
      <c r="H10" s="10">
        <f t="shared" si="2"/>
        <v>79.810964083175804</v>
      </c>
    </row>
    <row r="11" spans="1:8" ht="18" customHeight="1">
      <c r="A11" s="11">
        <v>7</v>
      </c>
      <c r="B11" s="4" t="s">
        <v>2</v>
      </c>
      <c r="C11" s="9">
        <v>1224</v>
      </c>
      <c r="D11" s="11">
        <v>917</v>
      </c>
      <c r="E11" s="10">
        <f t="shared" si="0"/>
        <v>74.91830065359477</v>
      </c>
      <c r="F11" s="8">
        <f t="shared" si="1"/>
        <v>6120</v>
      </c>
      <c r="G11" s="8">
        <v>4848</v>
      </c>
      <c r="H11" s="10">
        <f t="shared" si="2"/>
        <v>79.215686274509807</v>
      </c>
    </row>
    <row r="12" spans="1:8" ht="18" customHeight="1">
      <c r="A12" s="11">
        <v>8</v>
      </c>
      <c r="B12" s="4" t="s">
        <v>3</v>
      </c>
      <c r="C12" s="9">
        <v>964</v>
      </c>
      <c r="D12" s="11">
        <v>839</v>
      </c>
      <c r="E12" s="10">
        <f t="shared" si="0"/>
        <v>87.033195020746888</v>
      </c>
      <c r="F12" s="8">
        <f t="shared" si="1"/>
        <v>4820</v>
      </c>
      <c r="G12" s="8">
        <v>4845</v>
      </c>
      <c r="H12" s="10">
        <f t="shared" si="2"/>
        <v>100.51867219917013</v>
      </c>
    </row>
    <row r="13" spans="1:8" ht="18" customHeight="1">
      <c r="A13" s="11">
        <v>9</v>
      </c>
      <c r="B13" s="2" t="s">
        <v>4</v>
      </c>
      <c r="C13" s="8">
        <v>959</v>
      </c>
      <c r="D13" s="11">
        <v>863</v>
      </c>
      <c r="E13" s="10">
        <f t="shared" si="0"/>
        <v>89.989572471324294</v>
      </c>
      <c r="F13" s="8">
        <f t="shared" si="1"/>
        <v>4795</v>
      </c>
      <c r="G13" s="8">
        <v>4390</v>
      </c>
      <c r="H13" s="10">
        <f t="shared" si="2"/>
        <v>91.553701772679872</v>
      </c>
    </row>
    <row r="14" spans="1:8" ht="18" customHeight="1">
      <c r="A14" s="11">
        <v>10</v>
      </c>
      <c r="B14" s="2" t="s">
        <v>36</v>
      </c>
      <c r="C14" s="8">
        <v>1182</v>
      </c>
      <c r="D14" s="11">
        <v>914</v>
      </c>
      <c r="E14" s="10">
        <f t="shared" si="0"/>
        <v>77.326565143824027</v>
      </c>
      <c r="F14" s="8">
        <f t="shared" si="1"/>
        <v>5910</v>
      </c>
      <c r="G14" s="8">
        <v>5583</v>
      </c>
      <c r="H14" s="10">
        <f t="shared" si="2"/>
        <v>94.467005076142129</v>
      </c>
    </row>
    <row r="15" spans="1:8" ht="18" customHeight="1">
      <c r="A15" s="11">
        <v>11</v>
      </c>
      <c r="B15" s="4" t="s">
        <v>5</v>
      </c>
      <c r="C15" s="9">
        <v>1053</v>
      </c>
      <c r="D15" s="11">
        <v>0</v>
      </c>
      <c r="E15" s="10">
        <f t="shared" si="0"/>
        <v>0</v>
      </c>
      <c r="F15" s="8">
        <f t="shared" si="1"/>
        <v>5265</v>
      </c>
      <c r="G15" s="8">
        <v>3313</v>
      </c>
      <c r="H15" s="10">
        <f t="shared" si="2"/>
        <v>62.924976258309599</v>
      </c>
    </row>
    <row r="16" spans="1:8" ht="18" customHeight="1">
      <c r="A16" s="11">
        <v>12</v>
      </c>
      <c r="B16" s="4" t="s">
        <v>6</v>
      </c>
      <c r="C16" s="9">
        <v>1086</v>
      </c>
      <c r="D16" s="11">
        <v>0</v>
      </c>
      <c r="E16" s="10">
        <f t="shared" si="0"/>
        <v>0</v>
      </c>
      <c r="F16" s="8">
        <f t="shared" si="1"/>
        <v>5430</v>
      </c>
      <c r="G16" s="8">
        <v>4115</v>
      </c>
      <c r="H16" s="10">
        <f t="shared" si="2"/>
        <v>75.782688766114177</v>
      </c>
    </row>
    <row r="17" spans="1:8" ht="18" customHeight="1">
      <c r="A17" s="11">
        <v>13</v>
      </c>
      <c r="B17" s="4" t="s">
        <v>7</v>
      </c>
      <c r="C17" s="9">
        <v>1071</v>
      </c>
      <c r="D17" s="11">
        <v>951</v>
      </c>
      <c r="E17" s="10">
        <f t="shared" si="0"/>
        <v>88.79551820728291</v>
      </c>
      <c r="F17" s="8">
        <f t="shared" si="1"/>
        <v>5355</v>
      </c>
      <c r="G17" s="8">
        <v>5284</v>
      </c>
      <c r="H17" s="10">
        <f t="shared" si="2"/>
        <v>98.674136321195149</v>
      </c>
    </row>
    <row r="18" spans="1:8" ht="18" customHeight="1">
      <c r="A18" s="11">
        <v>14</v>
      </c>
      <c r="B18" s="4" t="s">
        <v>8</v>
      </c>
      <c r="C18" s="9">
        <v>1569</v>
      </c>
      <c r="D18" s="11">
        <v>1063</v>
      </c>
      <c r="E18" s="10">
        <f t="shared" si="0"/>
        <v>67.750159337157427</v>
      </c>
      <c r="F18" s="8">
        <f t="shared" si="1"/>
        <v>7845</v>
      </c>
      <c r="G18" s="8">
        <v>6405</v>
      </c>
      <c r="H18" s="10">
        <f t="shared" si="2"/>
        <v>81.644359464627144</v>
      </c>
    </row>
    <row r="19" spans="1:8" ht="18" customHeight="1">
      <c r="A19" s="11">
        <v>15</v>
      </c>
      <c r="B19" s="4" t="s">
        <v>9</v>
      </c>
      <c r="C19" s="9">
        <v>842</v>
      </c>
      <c r="D19" s="11">
        <v>722</v>
      </c>
      <c r="E19" s="10">
        <f t="shared" si="0"/>
        <v>85.748218527315913</v>
      </c>
      <c r="F19" s="8">
        <f t="shared" si="1"/>
        <v>4210</v>
      </c>
      <c r="G19" s="8">
        <v>3621</v>
      </c>
      <c r="H19" s="10">
        <f t="shared" si="2"/>
        <v>86.009501187648453</v>
      </c>
    </row>
    <row r="20" spans="1:8" ht="18" customHeight="1">
      <c r="A20" s="11">
        <v>16</v>
      </c>
      <c r="B20" s="4" t="s">
        <v>10</v>
      </c>
      <c r="C20" s="9">
        <v>923</v>
      </c>
      <c r="D20" s="11">
        <v>912</v>
      </c>
      <c r="E20" s="10">
        <f t="shared" si="0"/>
        <v>98.808234019501626</v>
      </c>
      <c r="F20" s="8">
        <f t="shared" si="1"/>
        <v>4615</v>
      </c>
      <c r="G20" s="8">
        <v>4912</v>
      </c>
      <c r="H20" s="10">
        <f t="shared" si="2"/>
        <v>106.43553629469122</v>
      </c>
    </row>
    <row r="21" spans="1:8" ht="18" customHeight="1">
      <c r="A21" s="11">
        <v>17</v>
      </c>
      <c r="B21" s="4" t="s">
        <v>11</v>
      </c>
      <c r="C21" s="9">
        <v>628</v>
      </c>
      <c r="D21" s="11">
        <v>608</v>
      </c>
      <c r="E21" s="10">
        <f t="shared" si="0"/>
        <v>96.815286624203821</v>
      </c>
      <c r="F21" s="8">
        <f t="shared" si="1"/>
        <v>3140</v>
      </c>
      <c r="G21" s="8">
        <v>3010</v>
      </c>
      <c r="H21" s="10">
        <f t="shared" si="2"/>
        <v>95.859872611464965</v>
      </c>
    </row>
    <row r="22" spans="1:8" ht="18" customHeight="1">
      <c r="A22" s="11">
        <v>18</v>
      </c>
      <c r="B22" s="2" t="s">
        <v>12</v>
      </c>
      <c r="C22" s="8">
        <v>1338</v>
      </c>
      <c r="D22" s="11">
        <v>974</v>
      </c>
      <c r="E22" s="10">
        <f t="shared" si="0"/>
        <v>72.795216741405085</v>
      </c>
      <c r="F22" s="8">
        <f t="shared" si="1"/>
        <v>6690</v>
      </c>
      <c r="G22" s="8">
        <v>5318</v>
      </c>
      <c r="H22" s="10">
        <f t="shared" si="2"/>
        <v>79.491778774289983</v>
      </c>
    </row>
    <row r="23" spans="1:8" ht="18" customHeight="1">
      <c r="A23" s="11">
        <v>19</v>
      </c>
      <c r="B23" s="2" t="s">
        <v>25</v>
      </c>
      <c r="C23" s="8">
        <v>1020</v>
      </c>
      <c r="D23" s="11">
        <v>843</v>
      </c>
      <c r="E23" s="10">
        <f t="shared" si="0"/>
        <v>82.647058823529406</v>
      </c>
      <c r="F23" s="8">
        <f t="shared" si="1"/>
        <v>5100</v>
      </c>
      <c r="G23" s="8">
        <v>4618</v>
      </c>
      <c r="H23" s="10">
        <f t="shared" si="2"/>
        <v>90.549019607843135</v>
      </c>
    </row>
    <row r="24" spans="1:8" ht="18" customHeight="1">
      <c r="A24" s="11">
        <v>20</v>
      </c>
      <c r="B24" s="4" t="s">
        <v>13</v>
      </c>
      <c r="C24" s="9">
        <v>938</v>
      </c>
      <c r="D24" s="11">
        <v>1011</v>
      </c>
      <c r="E24" s="10">
        <f t="shared" si="0"/>
        <v>107.78251599147121</v>
      </c>
      <c r="F24" s="8">
        <f t="shared" si="1"/>
        <v>4690</v>
      </c>
      <c r="G24" s="8">
        <v>4989</v>
      </c>
      <c r="H24" s="10">
        <f t="shared" si="2"/>
        <v>106.37526652452026</v>
      </c>
    </row>
    <row r="25" spans="1:8" ht="18" customHeight="1">
      <c r="A25" s="11">
        <v>21</v>
      </c>
      <c r="B25" s="2" t="s">
        <v>14</v>
      </c>
      <c r="C25" s="8">
        <v>1139</v>
      </c>
      <c r="D25" s="11">
        <v>1099</v>
      </c>
      <c r="E25" s="10">
        <f>D25/C25*100</f>
        <v>96.488147497805087</v>
      </c>
      <c r="F25" s="8">
        <f t="shared" si="1"/>
        <v>5695</v>
      </c>
      <c r="G25" s="8">
        <v>5776</v>
      </c>
      <c r="H25" s="10">
        <f t="shared" si="2"/>
        <v>101.42230026338895</v>
      </c>
    </row>
    <row r="26" spans="1:8" ht="18" customHeight="1">
      <c r="A26" s="11">
        <v>22</v>
      </c>
      <c r="B26" s="4" t="s">
        <v>15</v>
      </c>
      <c r="C26" s="9">
        <v>1237</v>
      </c>
      <c r="D26" s="11">
        <v>693</v>
      </c>
      <c r="E26" s="10">
        <f t="shared" si="0"/>
        <v>56.022635408245755</v>
      </c>
      <c r="F26" s="8">
        <f t="shared" si="1"/>
        <v>6185</v>
      </c>
      <c r="G26" s="8">
        <v>5013</v>
      </c>
      <c r="H26" s="10">
        <f t="shared" si="2"/>
        <v>81.050929668552953</v>
      </c>
    </row>
    <row r="27" spans="1:8" ht="15.75">
      <c r="A27" s="11"/>
      <c r="B27" s="2" t="s">
        <v>16</v>
      </c>
      <c r="C27" s="11">
        <f>SUM(C5:C26)</f>
        <v>23279</v>
      </c>
      <c r="D27" s="11">
        <f>SUM(D5:D26)</f>
        <v>16384</v>
      </c>
      <c r="E27" s="10">
        <f t="shared" si="0"/>
        <v>70.381030112977356</v>
      </c>
      <c r="F27" s="9">
        <f>SUM(F5:F26)</f>
        <v>116395</v>
      </c>
      <c r="G27" s="8">
        <f>SUM(G5:G26)</f>
        <v>100925</v>
      </c>
      <c r="H27" s="10">
        <f>G27/F27*100</f>
        <v>86.709051076077145</v>
      </c>
    </row>
    <row r="28" spans="1:8">
      <c r="A28" s="1"/>
      <c r="B28" s="1"/>
      <c r="C28" s="5"/>
      <c r="D28" s="1"/>
      <c r="E28" s="1"/>
    </row>
  </sheetData>
  <mergeCells count="3">
    <mergeCell ref="A1:H1"/>
    <mergeCell ref="A2:H2"/>
    <mergeCell ref="A3:H3"/>
  </mergeCells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28"/>
  <sheetViews>
    <sheetView topLeftCell="A10" workbookViewId="0">
      <selection activeCell="E9" sqref="E9"/>
    </sheetView>
  </sheetViews>
  <sheetFormatPr defaultRowHeight="15"/>
  <cols>
    <col min="1" max="1" width="5.140625" style="6" customWidth="1"/>
    <col min="2" max="2" width="16.85546875" customWidth="1"/>
    <col min="3" max="3" width="21.5703125" style="6" customWidth="1"/>
    <col min="4" max="5" width="21.5703125" customWidth="1"/>
    <col min="6" max="6" width="14.5703125" customWidth="1"/>
    <col min="7" max="7" width="16.7109375" customWidth="1"/>
    <col min="8" max="8" width="15" customWidth="1"/>
  </cols>
  <sheetData>
    <row r="1" spans="1:8" ht="15.75">
      <c r="A1" s="29" t="s">
        <v>30</v>
      </c>
      <c r="B1" s="29"/>
      <c r="C1" s="29"/>
      <c r="D1" s="29"/>
      <c r="E1" s="29"/>
      <c r="F1" s="29"/>
      <c r="G1" s="29"/>
      <c r="H1" s="29"/>
    </row>
    <row r="2" spans="1:8" ht="37.5" customHeight="1">
      <c r="A2" s="30" t="s">
        <v>68</v>
      </c>
      <c r="B2" s="30"/>
      <c r="C2" s="30"/>
      <c r="D2" s="30"/>
      <c r="E2" s="30"/>
      <c r="F2" s="30"/>
      <c r="G2" s="30"/>
      <c r="H2" s="30"/>
    </row>
    <row r="3" spans="1:8" ht="15.75">
      <c r="A3" s="29" t="s">
        <v>82</v>
      </c>
      <c r="B3" s="29"/>
      <c r="C3" s="29"/>
      <c r="D3" s="29"/>
      <c r="E3" s="29"/>
      <c r="F3" s="29"/>
      <c r="G3" s="29"/>
      <c r="H3" s="29"/>
    </row>
    <row r="4" spans="1:8" ht="90.75">
      <c r="A4" s="11" t="s">
        <v>19</v>
      </c>
      <c r="B4" s="12" t="s">
        <v>20</v>
      </c>
      <c r="C4" s="12" t="s">
        <v>18</v>
      </c>
      <c r="D4" s="12" t="s">
        <v>32</v>
      </c>
      <c r="E4" s="12" t="s">
        <v>50</v>
      </c>
      <c r="F4" s="12" t="s">
        <v>79</v>
      </c>
      <c r="G4" s="12" t="s">
        <v>81</v>
      </c>
      <c r="H4" s="12" t="s">
        <v>77</v>
      </c>
    </row>
    <row r="5" spans="1:8" ht="15.75">
      <c r="A5" s="11">
        <v>1</v>
      </c>
      <c r="B5" s="2" t="s">
        <v>21</v>
      </c>
      <c r="C5" s="11">
        <v>882</v>
      </c>
      <c r="D5" s="11">
        <v>88</v>
      </c>
      <c r="E5" s="10">
        <f>D5/C5*100</f>
        <v>9.9773242630385486</v>
      </c>
      <c r="F5" s="8">
        <v>4918</v>
      </c>
      <c r="G5" s="11">
        <v>635</v>
      </c>
      <c r="H5" s="10">
        <f t="shared" ref="H5:H27" si="0">G5/F5*100</f>
        <v>12.911752745018301</v>
      </c>
    </row>
    <row r="6" spans="1:8" ht="15.75">
      <c r="A6" s="11">
        <v>2</v>
      </c>
      <c r="B6" s="4" t="s">
        <v>0</v>
      </c>
      <c r="C6" s="11">
        <v>498</v>
      </c>
      <c r="D6" s="11">
        <v>29</v>
      </c>
      <c r="E6" s="10">
        <f>D6/C6*100</f>
        <v>5.8232931726907635</v>
      </c>
      <c r="F6" s="8">
        <v>2894</v>
      </c>
      <c r="G6" s="11">
        <v>277</v>
      </c>
      <c r="H6" s="10">
        <f t="shared" si="0"/>
        <v>9.5715272978576369</v>
      </c>
    </row>
    <row r="7" spans="1:8" ht="15.75">
      <c r="A7" s="11">
        <v>3</v>
      </c>
      <c r="B7" s="2" t="s">
        <v>22</v>
      </c>
      <c r="C7" s="11">
        <v>758</v>
      </c>
      <c r="D7" s="11">
        <v>74</v>
      </c>
      <c r="E7" s="10">
        <f>D7/C7*100</f>
        <v>9.7625329815303434</v>
      </c>
      <c r="F7" s="8">
        <v>4400</v>
      </c>
      <c r="G7" s="11">
        <v>555</v>
      </c>
      <c r="H7" s="10">
        <f t="shared" si="0"/>
        <v>12.613636363636363</v>
      </c>
    </row>
    <row r="8" spans="1:8" ht="15.75">
      <c r="A8" s="11">
        <v>4</v>
      </c>
      <c r="B8" s="2" t="s">
        <v>23</v>
      </c>
      <c r="C8" s="11">
        <v>0</v>
      </c>
      <c r="D8" s="11">
        <v>0</v>
      </c>
      <c r="E8" s="10">
        <v>0</v>
      </c>
      <c r="F8" s="8">
        <v>3342</v>
      </c>
      <c r="G8" s="11">
        <v>476</v>
      </c>
      <c r="H8" s="10">
        <f t="shared" si="0"/>
        <v>14.24296828246559</v>
      </c>
    </row>
    <row r="9" spans="1:8" ht="15.75">
      <c r="A9" s="11">
        <v>5</v>
      </c>
      <c r="B9" s="2" t="s">
        <v>24</v>
      </c>
      <c r="C9" s="11">
        <v>1066</v>
      </c>
      <c r="D9" s="11">
        <v>1066</v>
      </c>
      <c r="E9" s="10">
        <f t="shared" ref="E9:E27" si="1">D9/C9*100</f>
        <v>100</v>
      </c>
      <c r="F9" s="8">
        <v>5109</v>
      </c>
      <c r="G9" s="11">
        <v>5109</v>
      </c>
      <c r="H9" s="10">
        <f t="shared" si="0"/>
        <v>100</v>
      </c>
    </row>
    <row r="10" spans="1:8" ht="15.75">
      <c r="A10" s="11">
        <v>6</v>
      </c>
      <c r="B10" s="4" t="s">
        <v>1</v>
      </c>
      <c r="C10" s="11">
        <v>771</v>
      </c>
      <c r="D10" s="11">
        <v>560</v>
      </c>
      <c r="E10" s="10">
        <f t="shared" si="1"/>
        <v>72.632944228274965</v>
      </c>
      <c r="F10" s="8">
        <v>4222</v>
      </c>
      <c r="G10" s="11">
        <v>3430</v>
      </c>
      <c r="H10" s="10">
        <f t="shared" si="0"/>
        <v>81.241117953576506</v>
      </c>
    </row>
    <row r="11" spans="1:8" ht="15.75">
      <c r="A11" s="11">
        <v>7</v>
      </c>
      <c r="B11" s="4" t="s">
        <v>2</v>
      </c>
      <c r="C11" s="11">
        <v>917</v>
      </c>
      <c r="D11" s="11">
        <v>639</v>
      </c>
      <c r="E11" s="10">
        <f t="shared" si="1"/>
        <v>69.683751363140672</v>
      </c>
      <c r="F11" s="8">
        <v>4848</v>
      </c>
      <c r="G11" s="11">
        <v>3441</v>
      </c>
      <c r="H11" s="10">
        <f t="shared" si="0"/>
        <v>70.977722772277232</v>
      </c>
    </row>
    <row r="12" spans="1:8" ht="15.75">
      <c r="A12" s="11">
        <v>8</v>
      </c>
      <c r="B12" s="4" t="s">
        <v>3</v>
      </c>
      <c r="C12" s="11">
        <v>839</v>
      </c>
      <c r="D12" s="11">
        <v>231</v>
      </c>
      <c r="E12" s="10">
        <f t="shared" si="1"/>
        <v>27.532777115613825</v>
      </c>
      <c r="F12" s="8">
        <v>4845</v>
      </c>
      <c r="G12" s="11">
        <v>1642</v>
      </c>
      <c r="H12" s="10">
        <f t="shared" si="0"/>
        <v>33.890608875128997</v>
      </c>
    </row>
    <row r="13" spans="1:8" ht="15.75">
      <c r="A13" s="11">
        <v>9</v>
      </c>
      <c r="B13" s="2" t="s">
        <v>4</v>
      </c>
      <c r="C13" s="11">
        <v>863</v>
      </c>
      <c r="D13" s="11">
        <v>30</v>
      </c>
      <c r="E13" s="10">
        <f t="shared" si="1"/>
        <v>3.4762456546929319</v>
      </c>
      <c r="F13" s="8">
        <v>4390</v>
      </c>
      <c r="G13" s="11">
        <v>371</v>
      </c>
      <c r="H13" s="10">
        <f t="shared" si="0"/>
        <v>8.4510250569476089</v>
      </c>
    </row>
    <row r="14" spans="1:8" ht="15.75">
      <c r="A14" s="11">
        <v>10</v>
      </c>
      <c r="B14" s="2" t="s">
        <v>36</v>
      </c>
      <c r="C14" s="11">
        <v>914</v>
      </c>
      <c r="D14" s="11">
        <v>42</v>
      </c>
      <c r="E14" s="10">
        <f t="shared" si="1"/>
        <v>4.5951859956236323</v>
      </c>
      <c r="F14" s="8">
        <v>5583</v>
      </c>
      <c r="G14" s="11">
        <v>2938</v>
      </c>
      <c r="H14" s="10">
        <f t="shared" si="0"/>
        <v>52.624037255955578</v>
      </c>
    </row>
    <row r="15" spans="1:8" ht="15.75">
      <c r="A15" s="11">
        <v>11</v>
      </c>
      <c r="B15" s="4" t="s">
        <v>5</v>
      </c>
      <c r="C15" s="11">
        <v>0</v>
      </c>
      <c r="D15" s="11">
        <v>0</v>
      </c>
      <c r="E15" s="10">
        <v>0</v>
      </c>
      <c r="F15" s="8">
        <v>3313</v>
      </c>
      <c r="G15" s="11">
        <v>849</v>
      </c>
      <c r="H15" s="10">
        <f t="shared" si="0"/>
        <v>25.626320555387867</v>
      </c>
    </row>
    <row r="16" spans="1:8" ht="15.75">
      <c r="A16" s="11">
        <v>12</v>
      </c>
      <c r="B16" s="4" t="s">
        <v>6</v>
      </c>
      <c r="C16" s="11">
        <v>0</v>
      </c>
      <c r="D16" s="11">
        <v>0</v>
      </c>
      <c r="E16" s="10">
        <v>0</v>
      </c>
      <c r="F16" s="8">
        <v>4115</v>
      </c>
      <c r="G16" s="11">
        <v>1093</v>
      </c>
      <c r="H16" s="10">
        <f t="shared" si="0"/>
        <v>26.561360874848116</v>
      </c>
    </row>
    <row r="17" spans="1:8" ht="15.75">
      <c r="A17" s="11">
        <v>13</v>
      </c>
      <c r="B17" s="4" t="s">
        <v>7</v>
      </c>
      <c r="C17" s="11">
        <v>951</v>
      </c>
      <c r="D17" s="11">
        <v>571</v>
      </c>
      <c r="E17" s="10">
        <f t="shared" si="1"/>
        <v>60.042060988433235</v>
      </c>
      <c r="F17" s="8">
        <v>5284</v>
      </c>
      <c r="G17" s="11">
        <v>2898</v>
      </c>
      <c r="H17" s="10">
        <f t="shared" si="0"/>
        <v>54.844814534443607</v>
      </c>
    </row>
    <row r="18" spans="1:8" ht="15.75">
      <c r="A18" s="11">
        <v>14</v>
      </c>
      <c r="B18" s="4" t="s">
        <v>8</v>
      </c>
      <c r="C18" s="11">
        <v>1063</v>
      </c>
      <c r="D18" s="11">
        <v>7</v>
      </c>
      <c r="E18" s="10">
        <f t="shared" si="1"/>
        <v>0.65851364063969897</v>
      </c>
      <c r="F18" s="8">
        <v>6405</v>
      </c>
      <c r="G18" s="11">
        <v>673</v>
      </c>
      <c r="H18" s="10">
        <f t="shared" si="0"/>
        <v>10.507416081186573</v>
      </c>
    </row>
    <row r="19" spans="1:8" ht="15.75">
      <c r="A19" s="11">
        <v>15</v>
      </c>
      <c r="B19" s="4" t="s">
        <v>9</v>
      </c>
      <c r="C19" s="11">
        <v>722</v>
      </c>
      <c r="D19" s="11">
        <v>19</v>
      </c>
      <c r="E19" s="10">
        <f t="shared" si="1"/>
        <v>2.6315789473684208</v>
      </c>
      <c r="F19" s="8">
        <v>3621</v>
      </c>
      <c r="G19" s="11">
        <v>255</v>
      </c>
      <c r="H19" s="10">
        <f t="shared" si="0"/>
        <v>7.042253521126761</v>
      </c>
    </row>
    <row r="20" spans="1:8" ht="15.75">
      <c r="A20" s="11">
        <v>16</v>
      </c>
      <c r="B20" s="4" t="s">
        <v>10</v>
      </c>
      <c r="C20" s="11">
        <v>912</v>
      </c>
      <c r="D20" s="11">
        <v>247</v>
      </c>
      <c r="E20" s="10">
        <f t="shared" si="1"/>
        <v>27.083333333333332</v>
      </c>
      <c r="F20" s="8">
        <v>4912</v>
      </c>
      <c r="G20" s="11">
        <v>1283</v>
      </c>
      <c r="H20" s="10">
        <f t="shared" si="0"/>
        <v>26.119706840390876</v>
      </c>
    </row>
    <row r="21" spans="1:8" ht="15.75">
      <c r="A21" s="11">
        <v>17</v>
      </c>
      <c r="B21" s="4" t="s">
        <v>11</v>
      </c>
      <c r="C21" s="11">
        <v>608</v>
      </c>
      <c r="D21" s="11">
        <v>22</v>
      </c>
      <c r="E21" s="10">
        <f t="shared" si="1"/>
        <v>3.6184210526315792</v>
      </c>
      <c r="F21" s="8">
        <v>3010</v>
      </c>
      <c r="G21" s="11">
        <v>136</v>
      </c>
      <c r="H21" s="10">
        <f t="shared" si="0"/>
        <v>4.5182724252491697</v>
      </c>
    </row>
    <row r="22" spans="1:8" ht="15.75">
      <c r="A22" s="11">
        <v>18</v>
      </c>
      <c r="B22" s="2" t="s">
        <v>12</v>
      </c>
      <c r="C22" s="11">
        <v>974</v>
      </c>
      <c r="D22" s="11">
        <v>395</v>
      </c>
      <c r="E22" s="10">
        <f t="shared" si="1"/>
        <v>40.554414784394247</v>
      </c>
      <c r="F22" s="8">
        <v>5318</v>
      </c>
      <c r="G22" s="11">
        <v>2461</v>
      </c>
      <c r="H22" s="10">
        <f t="shared" si="0"/>
        <v>46.276795787890187</v>
      </c>
    </row>
    <row r="23" spans="1:8" ht="15.75">
      <c r="A23" s="11">
        <v>19</v>
      </c>
      <c r="B23" s="2" t="s">
        <v>25</v>
      </c>
      <c r="C23" s="11">
        <v>843</v>
      </c>
      <c r="D23" s="11">
        <v>49</v>
      </c>
      <c r="E23" s="10">
        <f t="shared" si="1"/>
        <v>5.8125741399762756</v>
      </c>
      <c r="F23" s="8">
        <v>4618</v>
      </c>
      <c r="G23" s="11">
        <v>406</v>
      </c>
      <c r="H23" s="10">
        <f t="shared" si="0"/>
        <v>8.7916847119965347</v>
      </c>
    </row>
    <row r="24" spans="1:8" ht="15.75">
      <c r="A24" s="11">
        <v>20</v>
      </c>
      <c r="B24" s="4" t="s">
        <v>13</v>
      </c>
      <c r="C24" s="11">
        <v>1011</v>
      </c>
      <c r="D24" s="11">
        <v>36</v>
      </c>
      <c r="E24" s="10">
        <f t="shared" si="1"/>
        <v>3.5608308605341246</v>
      </c>
      <c r="F24" s="8">
        <v>4989</v>
      </c>
      <c r="G24" s="11">
        <v>336</v>
      </c>
      <c r="H24" s="10">
        <f t="shared" si="0"/>
        <v>6.7348165965123279</v>
      </c>
    </row>
    <row r="25" spans="1:8" ht="15.75">
      <c r="A25" s="11">
        <v>21</v>
      </c>
      <c r="B25" s="2" t="s">
        <v>14</v>
      </c>
      <c r="C25" s="11">
        <v>1099</v>
      </c>
      <c r="D25" s="11">
        <v>578</v>
      </c>
      <c r="E25" s="10">
        <f t="shared" si="1"/>
        <v>52.593266606005464</v>
      </c>
      <c r="F25" s="8">
        <v>5776</v>
      </c>
      <c r="G25" s="11">
        <v>2408</v>
      </c>
      <c r="H25" s="10">
        <f t="shared" si="0"/>
        <v>41.689750692520775</v>
      </c>
    </row>
    <row r="26" spans="1:8" ht="15.75">
      <c r="A26" s="11">
        <v>22</v>
      </c>
      <c r="B26" s="4" t="s">
        <v>15</v>
      </c>
      <c r="C26" s="11">
        <v>693</v>
      </c>
      <c r="D26" s="11">
        <v>141</v>
      </c>
      <c r="E26" s="10">
        <f t="shared" si="1"/>
        <v>20.346320346320347</v>
      </c>
      <c r="F26" s="8">
        <v>5013</v>
      </c>
      <c r="G26" s="11">
        <v>1052</v>
      </c>
      <c r="H26" s="10">
        <f t="shared" si="0"/>
        <v>20.985437861559944</v>
      </c>
    </row>
    <row r="27" spans="1:8" ht="15.75">
      <c r="A27" s="11"/>
      <c r="B27" s="2" t="s">
        <v>16</v>
      </c>
      <c r="C27" s="11">
        <f>SUM(C5:C26)</f>
        <v>16384</v>
      </c>
      <c r="D27" s="11">
        <f>SUM(D5:D26)</f>
        <v>4824</v>
      </c>
      <c r="E27" s="10">
        <f t="shared" si="1"/>
        <v>29.443359375</v>
      </c>
      <c r="F27" s="11">
        <f>SUM(F5:F26)</f>
        <v>100925</v>
      </c>
      <c r="G27" s="11">
        <f>SUM(G5:G26)</f>
        <v>32724</v>
      </c>
      <c r="H27" s="10">
        <f t="shared" si="0"/>
        <v>32.424077285112709</v>
      </c>
    </row>
    <row r="28" spans="1:8">
      <c r="A28" s="5"/>
      <c r="B28" s="1"/>
      <c r="C28" s="5"/>
      <c r="D28" s="1"/>
      <c r="E28" s="1"/>
    </row>
  </sheetData>
  <mergeCells count="3">
    <mergeCell ref="A1:H1"/>
    <mergeCell ref="A2:H2"/>
    <mergeCell ref="A3:H3"/>
  </mergeCells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C27" sqref="C27:E27"/>
    </sheetView>
  </sheetViews>
  <sheetFormatPr defaultRowHeight="15"/>
  <cols>
    <col min="1" max="1" width="5.140625" style="6" customWidth="1"/>
    <col min="2" max="2" width="16.85546875" customWidth="1"/>
    <col min="3" max="5" width="21.5703125" customWidth="1"/>
  </cols>
  <sheetData>
    <row r="1" spans="1:5" ht="15.75">
      <c r="A1" s="35" t="s">
        <v>30</v>
      </c>
      <c r="B1" s="35"/>
      <c r="C1" s="35"/>
      <c r="D1" s="35"/>
      <c r="E1" s="35"/>
    </row>
    <row r="2" spans="1:5" ht="36" customHeight="1">
      <c r="A2" s="37" t="s">
        <v>37</v>
      </c>
      <c r="B2" s="38"/>
      <c r="C2" s="38"/>
      <c r="D2" s="38"/>
      <c r="E2" s="39"/>
    </row>
    <row r="3" spans="1:5" ht="24" customHeight="1">
      <c r="A3" s="36" t="s">
        <v>17</v>
      </c>
      <c r="B3" s="36"/>
      <c r="C3" s="36"/>
      <c r="D3" s="36"/>
      <c r="E3" s="36"/>
    </row>
    <row r="4" spans="1:5" ht="60.75">
      <c r="A4" s="11" t="s">
        <v>19</v>
      </c>
      <c r="B4" s="12" t="s">
        <v>20</v>
      </c>
      <c r="C4" s="12" t="s">
        <v>18</v>
      </c>
      <c r="D4" s="12" t="s">
        <v>32</v>
      </c>
      <c r="E4" s="12" t="s">
        <v>35</v>
      </c>
    </row>
    <row r="5" spans="1:5" ht="25.5" customHeight="1">
      <c r="A5" s="11">
        <v>1</v>
      </c>
      <c r="B5" s="2" t="s">
        <v>21</v>
      </c>
      <c r="C5" s="11">
        <v>1031</v>
      </c>
      <c r="D5" s="11">
        <v>130</v>
      </c>
      <c r="E5" s="10">
        <f>D5/C5*100</f>
        <v>12.609117361784675</v>
      </c>
    </row>
    <row r="6" spans="1:5" ht="25.5" customHeight="1">
      <c r="A6" s="11">
        <v>2</v>
      </c>
      <c r="B6" s="4" t="s">
        <v>0</v>
      </c>
      <c r="C6" s="11">
        <v>653</v>
      </c>
      <c r="D6" s="11">
        <v>116</v>
      </c>
      <c r="E6" s="10">
        <f t="shared" ref="E6:E27" si="0">D6/C6*100</f>
        <v>17.764165390505362</v>
      </c>
    </row>
    <row r="7" spans="1:5" ht="25.5" customHeight="1">
      <c r="A7" s="11">
        <v>3</v>
      </c>
      <c r="B7" s="2" t="s">
        <v>22</v>
      </c>
      <c r="C7" s="11">
        <v>858</v>
      </c>
      <c r="D7" s="11">
        <v>88</v>
      </c>
      <c r="E7" s="10">
        <f t="shared" si="0"/>
        <v>10.256410256410255</v>
      </c>
    </row>
    <row r="8" spans="1:5" ht="25.5" customHeight="1">
      <c r="A8" s="11">
        <v>4</v>
      </c>
      <c r="B8" s="2" t="s">
        <v>23</v>
      </c>
      <c r="C8" s="11">
        <v>655</v>
      </c>
      <c r="D8" s="11">
        <v>146</v>
      </c>
      <c r="E8" s="10">
        <f t="shared" si="0"/>
        <v>22.290076335877863</v>
      </c>
    </row>
    <row r="9" spans="1:5" ht="25.5" customHeight="1">
      <c r="A9" s="11">
        <v>5</v>
      </c>
      <c r="B9" s="2" t="s">
        <v>24</v>
      </c>
      <c r="C9" s="11">
        <v>979</v>
      </c>
      <c r="D9" s="11">
        <v>962</v>
      </c>
      <c r="E9" s="10">
        <f t="shared" si="0"/>
        <v>98.263534218590394</v>
      </c>
    </row>
    <row r="10" spans="1:5" ht="25.5" customHeight="1">
      <c r="A10" s="11">
        <v>6</v>
      </c>
      <c r="B10" s="4" t="s">
        <v>1</v>
      </c>
      <c r="C10" s="11">
        <v>886</v>
      </c>
      <c r="D10" s="11">
        <v>647</v>
      </c>
      <c r="E10" s="10">
        <f t="shared" si="0"/>
        <v>73.02483069977427</v>
      </c>
    </row>
    <row r="11" spans="1:5" ht="25.5" customHeight="1">
      <c r="A11" s="11">
        <v>7</v>
      </c>
      <c r="B11" s="4" t="s">
        <v>2</v>
      </c>
      <c r="C11" s="11">
        <v>1071</v>
      </c>
      <c r="D11" s="11">
        <v>597</v>
      </c>
      <c r="E11" s="10">
        <f t="shared" si="0"/>
        <v>55.742296918767508</v>
      </c>
    </row>
    <row r="12" spans="1:5" ht="25.5" customHeight="1">
      <c r="A12" s="11">
        <v>8</v>
      </c>
      <c r="B12" s="4" t="s">
        <v>3</v>
      </c>
      <c r="C12" s="11">
        <v>928</v>
      </c>
      <c r="D12" s="11">
        <v>437</v>
      </c>
      <c r="E12" s="10">
        <f t="shared" si="0"/>
        <v>47.09051724137931</v>
      </c>
    </row>
    <row r="13" spans="1:5" ht="25.5" customHeight="1">
      <c r="A13" s="11">
        <v>9</v>
      </c>
      <c r="B13" s="2" t="s">
        <v>4</v>
      </c>
      <c r="C13" s="11">
        <v>690</v>
      </c>
      <c r="D13" s="11">
        <v>49</v>
      </c>
      <c r="E13" s="10">
        <f t="shared" si="0"/>
        <v>7.1014492753623193</v>
      </c>
    </row>
    <row r="14" spans="1:5" ht="25.5" customHeight="1">
      <c r="A14" s="11">
        <v>10</v>
      </c>
      <c r="B14" s="2" t="s">
        <v>36</v>
      </c>
      <c r="C14" s="11">
        <v>1164</v>
      </c>
      <c r="D14" s="11">
        <v>387</v>
      </c>
      <c r="E14" s="10">
        <f t="shared" si="0"/>
        <v>33.24742268041237</v>
      </c>
    </row>
    <row r="15" spans="1:5" ht="25.5" customHeight="1">
      <c r="A15" s="11">
        <v>11</v>
      </c>
      <c r="B15" s="4" t="s">
        <v>5</v>
      </c>
      <c r="C15" s="11">
        <v>848</v>
      </c>
      <c r="D15" s="11">
        <v>298</v>
      </c>
      <c r="E15" s="10">
        <f t="shared" si="0"/>
        <v>35.141509433962263</v>
      </c>
    </row>
    <row r="16" spans="1:5" ht="25.5" customHeight="1">
      <c r="A16" s="11">
        <v>12</v>
      </c>
      <c r="B16" s="4" t="s">
        <v>6</v>
      </c>
      <c r="C16" s="11">
        <v>1026</v>
      </c>
      <c r="D16" s="11">
        <v>208</v>
      </c>
      <c r="E16" s="10">
        <f t="shared" si="0"/>
        <v>20.2729044834308</v>
      </c>
    </row>
    <row r="17" spans="1:5" ht="25.5" customHeight="1">
      <c r="A17" s="11">
        <v>13</v>
      </c>
      <c r="B17" s="4" t="s">
        <v>7</v>
      </c>
      <c r="C17" s="11">
        <v>985</v>
      </c>
      <c r="D17" s="11">
        <v>515</v>
      </c>
      <c r="E17" s="10">
        <f t="shared" si="0"/>
        <v>52.284263959390863</v>
      </c>
    </row>
    <row r="18" spans="1:5" ht="25.5" customHeight="1">
      <c r="A18" s="11">
        <v>14</v>
      </c>
      <c r="B18" s="4" t="s">
        <v>8</v>
      </c>
      <c r="C18" s="11">
        <v>1022</v>
      </c>
      <c r="D18" s="11">
        <v>29</v>
      </c>
      <c r="E18" s="10">
        <f t="shared" si="0"/>
        <v>2.8375733855185907</v>
      </c>
    </row>
    <row r="19" spans="1:5" ht="25.5" customHeight="1">
      <c r="A19" s="11">
        <v>15</v>
      </c>
      <c r="B19" s="4" t="s">
        <v>9</v>
      </c>
      <c r="C19" s="11">
        <v>815</v>
      </c>
      <c r="D19" s="11">
        <v>66</v>
      </c>
      <c r="E19" s="10">
        <f t="shared" si="0"/>
        <v>8.0981595092024552</v>
      </c>
    </row>
    <row r="20" spans="1:5" ht="25.5" customHeight="1">
      <c r="A20" s="11">
        <v>16</v>
      </c>
      <c r="B20" s="4" t="s">
        <v>10</v>
      </c>
      <c r="C20" s="11">
        <v>891</v>
      </c>
      <c r="D20" s="11">
        <v>215</v>
      </c>
      <c r="E20" s="10">
        <f t="shared" si="0"/>
        <v>24.130190796857466</v>
      </c>
    </row>
    <row r="21" spans="1:5" ht="25.5" customHeight="1">
      <c r="A21" s="11">
        <v>17</v>
      </c>
      <c r="B21" s="4" t="s">
        <v>11</v>
      </c>
      <c r="C21" s="11">
        <v>580</v>
      </c>
      <c r="D21" s="11">
        <v>33</v>
      </c>
      <c r="E21" s="10">
        <f t="shared" si="0"/>
        <v>5.6896551724137936</v>
      </c>
    </row>
    <row r="22" spans="1:5" ht="25.5" customHeight="1">
      <c r="A22" s="11">
        <v>18</v>
      </c>
      <c r="B22" s="2" t="s">
        <v>12</v>
      </c>
      <c r="C22" s="11">
        <v>1270</v>
      </c>
      <c r="D22" s="11">
        <v>474</v>
      </c>
      <c r="E22" s="10">
        <f t="shared" si="0"/>
        <v>37.322834645669289</v>
      </c>
    </row>
    <row r="23" spans="1:5" ht="25.5" customHeight="1">
      <c r="A23" s="11">
        <v>19</v>
      </c>
      <c r="B23" s="2" t="s">
        <v>25</v>
      </c>
      <c r="C23" s="11">
        <v>923</v>
      </c>
      <c r="D23" s="11">
        <v>182</v>
      </c>
      <c r="E23" s="10">
        <f t="shared" si="0"/>
        <v>19.718309859154928</v>
      </c>
    </row>
    <row r="24" spans="1:5" ht="25.5" customHeight="1">
      <c r="A24" s="11">
        <v>20</v>
      </c>
      <c r="B24" s="4" t="s">
        <v>13</v>
      </c>
      <c r="C24" s="11">
        <v>920</v>
      </c>
      <c r="D24" s="11">
        <v>116</v>
      </c>
      <c r="E24" s="10">
        <f t="shared" si="0"/>
        <v>12.608695652173912</v>
      </c>
    </row>
    <row r="25" spans="1:5" ht="25.5" customHeight="1">
      <c r="A25" s="11">
        <v>21</v>
      </c>
      <c r="B25" s="2" t="s">
        <v>14</v>
      </c>
      <c r="C25" s="11">
        <v>1050</v>
      </c>
      <c r="D25" s="11">
        <v>262</v>
      </c>
      <c r="E25" s="10">
        <f t="shared" si="0"/>
        <v>24.952380952380953</v>
      </c>
    </row>
    <row r="26" spans="1:5" ht="25.5" customHeight="1">
      <c r="A26" s="11">
        <v>22</v>
      </c>
      <c r="B26" s="4" t="s">
        <v>15</v>
      </c>
      <c r="C26" s="11">
        <v>1010</v>
      </c>
      <c r="D26" s="11">
        <v>327</v>
      </c>
      <c r="E26" s="10">
        <f t="shared" si="0"/>
        <v>32.376237623762378</v>
      </c>
    </row>
    <row r="27" spans="1:5" ht="25.5" customHeight="1">
      <c r="A27" s="11"/>
      <c r="B27" s="2" t="s">
        <v>16</v>
      </c>
      <c r="C27" s="11">
        <f>SUM(C5:C26)</f>
        <v>20255</v>
      </c>
      <c r="D27" s="11">
        <f>SUM(D5:D26)</f>
        <v>6284</v>
      </c>
      <c r="E27" s="10">
        <f t="shared" si="0"/>
        <v>31.024438410269067</v>
      </c>
    </row>
    <row r="28" spans="1:5">
      <c r="A28" s="5"/>
      <c r="B28" s="1"/>
      <c r="C28" s="1"/>
      <c r="D28" s="1"/>
      <c r="E28" s="1"/>
    </row>
  </sheetData>
  <mergeCells count="3">
    <mergeCell ref="A1:E1"/>
    <mergeCell ref="A3:E3"/>
    <mergeCell ref="A2:E2"/>
  </mergeCell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28"/>
  <sheetViews>
    <sheetView topLeftCell="A8" workbookViewId="0">
      <selection activeCell="J27" sqref="J27"/>
    </sheetView>
  </sheetViews>
  <sheetFormatPr defaultRowHeight="15"/>
  <cols>
    <col min="1" max="1" width="6.85546875" customWidth="1"/>
    <col min="2" max="2" width="16.5703125" bestFit="1" customWidth="1"/>
    <col min="3" max="3" width="18.42578125" style="6" customWidth="1"/>
    <col min="4" max="5" width="18.42578125" customWidth="1"/>
    <col min="6" max="6" width="19.140625" customWidth="1"/>
    <col min="7" max="7" width="18.5703125" customWidth="1"/>
    <col min="8" max="8" width="16.42578125" customWidth="1"/>
  </cols>
  <sheetData>
    <row r="1" spans="1:8" ht="15.75">
      <c r="A1" s="29" t="s">
        <v>30</v>
      </c>
      <c r="B1" s="29"/>
      <c r="C1" s="29"/>
      <c r="D1" s="29"/>
      <c r="E1" s="29"/>
      <c r="F1" s="29"/>
      <c r="G1" s="29"/>
      <c r="H1" s="29"/>
    </row>
    <row r="2" spans="1:8" ht="15.75">
      <c r="A2" s="30" t="s">
        <v>28</v>
      </c>
      <c r="B2" s="30"/>
      <c r="C2" s="30"/>
      <c r="D2" s="30"/>
      <c r="E2" s="30"/>
      <c r="F2" s="30"/>
      <c r="G2" s="30"/>
      <c r="H2" s="30"/>
    </row>
    <row r="3" spans="1:8" ht="15.75">
      <c r="A3" s="29" t="s">
        <v>84</v>
      </c>
      <c r="B3" s="29"/>
      <c r="C3" s="29"/>
      <c r="D3" s="29"/>
      <c r="E3" s="29"/>
      <c r="F3" s="29"/>
      <c r="G3" s="29"/>
      <c r="H3" s="29"/>
    </row>
    <row r="4" spans="1:8" ht="72.75" customHeight="1">
      <c r="A4" s="11" t="s">
        <v>19</v>
      </c>
      <c r="B4" s="12" t="s">
        <v>20</v>
      </c>
      <c r="C4" s="12" t="s">
        <v>26</v>
      </c>
      <c r="D4" s="12" t="s">
        <v>27</v>
      </c>
      <c r="E4" s="12" t="s">
        <v>34</v>
      </c>
      <c r="F4" s="12" t="s">
        <v>85</v>
      </c>
      <c r="G4" s="12" t="s">
        <v>86</v>
      </c>
      <c r="H4" s="12" t="s">
        <v>63</v>
      </c>
    </row>
    <row r="5" spans="1:8" ht="18" customHeight="1">
      <c r="A5" s="11">
        <v>1</v>
      </c>
      <c r="B5" s="2" t="s">
        <v>21</v>
      </c>
      <c r="C5" s="8">
        <v>1094</v>
      </c>
      <c r="D5" s="11">
        <v>944</v>
      </c>
      <c r="E5" s="10">
        <f>D5/C5*100</f>
        <v>86.28884826325411</v>
      </c>
      <c r="F5" s="8">
        <f>C5*6</f>
        <v>6564</v>
      </c>
      <c r="G5" s="8">
        <v>5862</v>
      </c>
      <c r="H5" s="10">
        <f>G5/F5*100</f>
        <v>89.305301645338204</v>
      </c>
    </row>
    <row r="6" spans="1:8" ht="18" customHeight="1">
      <c r="A6" s="11">
        <v>2</v>
      </c>
      <c r="B6" s="4" t="s">
        <v>0</v>
      </c>
      <c r="C6" s="9">
        <v>824</v>
      </c>
      <c r="D6" s="11">
        <v>422</v>
      </c>
      <c r="E6" s="10">
        <f t="shared" ref="E6:E26" si="0">D6/C6*100</f>
        <v>51.213592233009706</v>
      </c>
      <c r="F6" s="8">
        <f t="shared" ref="F6:F26" si="1">C6*6</f>
        <v>4944</v>
      </c>
      <c r="G6" s="8">
        <v>3316</v>
      </c>
      <c r="H6" s="10">
        <f t="shared" ref="H6:H26" si="2">G6/F6*100</f>
        <v>67.07119741100324</v>
      </c>
    </row>
    <row r="7" spans="1:8" ht="18" customHeight="1">
      <c r="A7" s="11">
        <v>3</v>
      </c>
      <c r="B7" s="2" t="s">
        <v>22</v>
      </c>
      <c r="C7" s="8">
        <v>942</v>
      </c>
      <c r="D7" s="11">
        <v>888</v>
      </c>
      <c r="E7" s="10">
        <f t="shared" si="0"/>
        <v>94.267515923566876</v>
      </c>
      <c r="F7" s="8">
        <f t="shared" si="1"/>
        <v>5652</v>
      </c>
      <c r="G7" s="8">
        <v>5288</v>
      </c>
      <c r="H7" s="10">
        <f t="shared" si="2"/>
        <v>93.559801840056622</v>
      </c>
    </row>
    <row r="8" spans="1:8" ht="18" customHeight="1">
      <c r="A8" s="11">
        <v>4</v>
      </c>
      <c r="B8" s="2" t="s">
        <v>23</v>
      </c>
      <c r="C8" s="8">
        <v>1047</v>
      </c>
      <c r="D8" s="11">
        <v>830</v>
      </c>
      <c r="E8" s="10">
        <f t="shared" si="0"/>
        <v>79.274116523400195</v>
      </c>
      <c r="F8" s="8">
        <f t="shared" si="1"/>
        <v>6282</v>
      </c>
      <c r="G8" s="8">
        <v>4172</v>
      </c>
      <c r="H8" s="10">
        <f t="shared" si="2"/>
        <v>66.41197070996499</v>
      </c>
    </row>
    <row r="9" spans="1:8" ht="18" customHeight="1">
      <c r="A9" s="11">
        <v>5</v>
      </c>
      <c r="B9" s="2" t="s">
        <v>24</v>
      </c>
      <c r="C9" s="8">
        <v>1141</v>
      </c>
      <c r="D9" s="11">
        <v>1034</v>
      </c>
      <c r="E9" s="10">
        <f t="shared" si="0"/>
        <v>90.622261174408408</v>
      </c>
      <c r="F9" s="8">
        <f t="shared" si="1"/>
        <v>6846</v>
      </c>
      <c r="G9" s="8">
        <v>6143</v>
      </c>
      <c r="H9" s="10">
        <f t="shared" si="2"/>
        <v>89.731229915279002</v>
      </c>
    </row>
    <row r="10" spans="1:8" ht="18" customHeight="1">
      <c r="A10" s="11">
        <v>6</v>
      </c>
      <c r="B10" s="4" t="s">
        <v>1</v>
      </c>
      <c r="C10" s="9">
        <v>1058</v>
      </c>
      <c r="D10" s="11">
        <v>785</v>
      </c>
      <c r="E10" s="10">
        <f t="shared" si="0"/>
        <v>74.196597353497168</v>
      </c>
      <c r="F10" s="8">
        <f t="shared" si="1"/>
        <v>6348</v>
      </c>
      <c r="G10" s="8">
        <v>5007</v>
      </c>
      <c r="H10" s="10">
        <f t="shared" si="2"/>
        <v>78.875236294896041</v>
      </c>
    </row>
    <row r="11" spans="1:8" ht="18" customHeight="1">
      <c r="A11" s="11">
        <v>7</v>
      </c>
      <c r="B11" s="4" t="s">
        <v>2</v>
      </c>
      <c r="C11" s="9">
        <v>1224</v>
      </c>
      <c r="D11" s="11">
        <v>892</v>
      </c>
      <c r="E11" s="10">
        <f t="shared" si="0"/>
        <v>72.875816993464042</v>
      </c>
      <c r="F11" s="8">
        <f t="shared" si="1"/>
        <v>7344</v>
      </c>
      <c r="G11" s="8">
        <v>5740</v>
      </c>
      <c r="H11" s="10">
        <f t="shared" si="2"/>
        <v>78.159041394335517</v>
      </c>
    </row>
    <row r="12" spans="1:8" ht="18" customHeight="1">
      <c r="A12" s="11">
        <v>8</v>
      </c>
      <c r="B12" s="4" t="s">
        <v>3</v>
      </c>
      <c r="C12" s="9">
        <v>964</v>
      </c>
      <c r="D12" s="11">
        <v>846</v>
      </c>
      <c r="E12" s="10">
        <f t="shared" si="0"/>
        <v>87.759336099585056</v>
      </c>
      <c r="F12" s="8">
        <f t="shared" si="1"/>
        <v>5784</v>
      </c>
      <c r="G12" s="8">
        <v>5691</v>
      </c>
      <c r="H12" s="10">
        <f t="shared" si="2"/>
        <v>98.392116182572607</v>
      </c>
    </row>
    <row r="13" spans="1:8" ht="18" customHeight="1">
      <c r="A13" s="11">
        <v>9</v>
      </c>
      <c r="B13" s="2" t="s">
        <v>4</v>
      </c>
      <c r="C13" s="8">
        <v>959</v>
      </c>
      <c r="D13" s="11">
        <v>825</v>
      </c>
      <c r="E13" s="10">
        <f t="shared" si="0"/>
        <v>86.027111574556827</v>
      </c>
      <c r="F13" s="8">
        <f t="shared" si="1"/>
        <v>5754</v>
      </c>
      <c r="G13" s="8">
        <v>5215</v>
      </c>
      <c r="H13" s="10">
        <f t="shared" si="2"/>
        <v>90.632603406326027</v>
      </c>
    </row>
    <row r="14" spans="1:8" ht="18" customHeight="1">
      <c r="A14" s="11">
        <v>10</v>
      </c>
      <c r="B14" s="2" t="s">
        <v>36</v>
      </c>
      <c r="C14" s="8">
        <v>1182</v>
      </c>
      <c r="D14" s="11">
        <v>1024</v>
      </c>
      <c r="E14" s="10">
        <f t="shared" si="0"/>
        <v>86.632825719120135</v>
      </c>
      <c r="F14" s="8">
        <f t="shared" si="1"/>
        <v>7092</v>
      </c>
      <c r="G14" s="8">
        <v>6607</v>
      </c>
      <c r="H14" s="10">
        <f t="shared" si="2"/>
        <v>93.161308516638456</v>
      </c>
    </row>
    <row r="15" spans="1:8" ht="18" customHeight="1">
      <c r="A15" s="11">
        <v>11</v>
      </c>
      <c r="B15" s="4" t="s">
        <v>5</v>
      </c>
      <c r="C15" s="9">
        <v>1053</v>
      </c>
      <c r="D15" s="11">
        <v>438</v>
      </c>
      <c r="E15" s="10">
        <f t="shared" si="0"/>
        <v>41.595441595441599</v>
      </c>
      <c r="F15" s="8">
        <f t="shared" si="1"/>
        <v>6318</v>
      </c>
      <c r="G15" s="8">
        <v>3751</v>
      </c>
      <c r="H15" s="10">
        <f t="shared" si="2"/>
        <v>59.370053814498256</v>
      </c>
    </row>
    <row r="16" spans="1:8" ht="18" customHeight="1">
      <c r="A16" s="11">
        <v>12</v>
      </c>
      <c r="B16" s="4" t="s">
        <v>6</v>
      </c>
      <c r="C16" s="9">
        <v>1086</v>
      </c>
      <c r="D16" s="11">
        <v>0</v>
      </c>
      <c r="E16" s="10">
        <f t="shared" si="0"/>
        <v>0</v>
      </c>
      <c r="F16" s="8">
        <f t="shared" si="1"/>
        <v>6516</v>
      </c>
      <c r="G16" s="8">
        <v>4115</v>
      </c>
      <c r="H16" s="10">
        <f t="shared" si="2"/>
        <v>63.152240638428481</v>
      </c>
    </row>
    <row r="17" spans="1:8" ht="18" customHeight="1">
      <c r="A17" s="11">
        <v>13</v>
      </c>
      <c r="B17" s="4" t="s">
        <v>7</v>
      </c>
      <c r="C17" s="9">
        <v>1071</v>
      </c>
      <c r="D17" s="11">
        <v>870</v>
      </c>
      <c r="E17" s="10">
        <f t="shared" si="0"/>
        <v>81.232492997198875</v>
      </c>
      <c r="F17" s="8">
        <f t="shared" si="1"/>
        <v>6426</v>
      </c>
      <c r="G17" s="8">
        <v>6154</v>
      </c>
      <c r="H17" s="10">
        <f t="shared" si="2"/>
        <v>95.767195767195773</v>
      </c>
    </row>
    <row r="18" spans="1:8" ht="18" customHeight="1">
      <c r="A18" s="11">
        <v>14</v>
      </c>
      <c r="B18" s="4" t="s">
        <v>8</v>
      </c>
      <c r="C18" s="9">
        <v>1569</v>
      </c>
      <c r="D18" s="11">
        <v>1210</v>
      </c>
      <c r="E18" s="10">
        <f t="shared" si="0"/>
        <v>77.119184193753981</v>
      </c>
      <c r="F18" s="8">
        <f t="shared" si="1"/>
        <v>9414</v>
      </c>
      <c r="G18" s="8">
        <v>7615</v>
      </c>
      <c r="H18" s="10">
        <f t="shared" si="2"/>
        <v>80.89016358614829</v>
      </c>
    </row>
    <row r="19" spans="1:8" ht="18" customHeight="1">
      <c r="A19" s="11">
        <v>15</v>
      </c>
      <c r="B19" s="4" t="s">
        <v>9</v>
      </c>
      <c r="C19" s="9">
        <v>842</v>
      </c>
      <c r="D19" s="11">
        <v>688</v>
      </c>
      <c r="E19" s="10">
        <f t="shared" si="0"/>
        <v>81.710213776722085</v>
      </c>
      <c r="F19" s="8">
        <f t="shared" si="1"/>
        <v>5052</v>
      </c>
      <c r="G19" s="8">
        <v>4309</v>
      </c>
      <c r="H19" s="10">
        <f t="shared" si="2"/>
        <v>85.292953285827394</v>
      </c>
    </row>
    <row r="20" spans="1:8" ht="18" customHeight="1">
      <c r="A20" s="11">
        <v>16</v>
      </c>
      <c r="B20" s="4" t="s">
        <v>10</v>
      </c>
      <c r="C20" s="9">
        <v>923</v>
      </c>
      <c r="D20" s="11">
        <v>871</v>
      </c>
      <c r="E20" s="10">
        <f t="shared" si="0"/>
        <v>94.366197183098592</v>
      </c>
      <c r="F20" s="8">
        <f t="shared" si="1"/>
        <v>5538</v>
      </c>
      <c r="G20" s="8">
        <v>5783</v>
      </c>
      <c r="H20" s="10">
        <f t="shared" si="2"/>
        <v>104.42397977609245</v>
      </c>
    </row>
    <row r="21" spans="1:8" ht="18" customHeight="1">
      <c r="A21" s="11">
        <v>17</v>
      </c>
      <c r="B21" s="4" t="s">
        <v>11</v>
      </c>
      <c r="C21" s="9">
        <v>628</v>
      </c>
      <c r="D21" s="11">
        <v>551</v>
      </c>
      <c r="E21" s="10">
        <f t="shared" si="0"/>
        <v>87.738853503184714</v>
      </c>
      <c r="F21" s="8">
        <f t="shared" si="1"/>
        <v>3768</v>
      </c>
      <c r="G21" s="8">
        <v>3561</v>
      </c>
      <c r="H21" s="10">
        <f t="shared" si="2"/>
        <v>94.50636942675159</v>
      </c>
    </row>
    <row r="22" spans="1:8" ht="18" customHeight="1">
      <c r="A22" s="11">
        <v>18</v>
      </c>
      <c r="B22" s="2" t="s">
        <v>12</v>
      </c>
      <c r="C22" s="8">
        <v>1338</v>
      </c>
      <c r="D22" s="11">
        <v>976</v>
      </c>
      <c r="E22" s="10">
        <f t="shared" si="0"/>
        <v>72.944693572496263</v>
      </c>
      <c r="F22" s="8">
        <f t="shared" si="1"/>
        <v>8028</v>
      </c>
      <c r="G22" s="8">
        <v>6294</v>
      </c>
      <c r="H22" s="10">
        <f t="shared" si="2"/>
        <v>78.400597907324368</v>
      </c>
    </row>
    <row r="23" spans="1:8" ht="18" customHeight="1">
      <c r="A23" s="11">
        <v>19</v>
      </c>
      <c r="B23" s="2" t="s">
        <v>25</v>
      </c>
      <c r="C23" s="8">
        <v>1020</v>
      </c>
      <c r="D23" s="11">
        <v>893</v>
      </c>
      <c r="E23" s="10">
        <f t="shared" si="0"/>
        <v>87.549019607843135</v>
      </c>
      <c r="F23" s="8">
        <f t="shared" si="1"/>
        <v>6120</v>
      </c>
      <c r="G23" s="8">
        <v>5511</v>
      </c>
      <c r="H23" s="10">
        <f t="shared" si="2"/>
        <v>90.049019607843135</v>
      </c>
    </row>
    <row r="24" spans="1:8" ht="18" customHeight="1">
      <c r="A24" s="11">
        <v>20</v>
      </c>
      <c r="B24" s="4" t="s">
        <v>13</v>
      </c>
      <c r="C24" s="9">
        <v>938</v>
      </c>
      <c r="D24" s="11">
        <v>972</v>
      </c>
      <c r="E24" s="10">
        <f t="shared" si="0"/>
        <v>103.62473347547973</v>
      </c>
      <c r="F24" s="8">
        <f t="shared" si="1"/>
        <v>5628</v>
      </c>
      <c r="G24" s="8">
        <v>5961</v>
      </c>
      <c r="H24" s="10">
        <f t="shared" si="2"/>
        <v>105.91684434968016</v>
      </c>
    </row>
    <row r="25" spans="1:8" ht="18" customHeight="1">
      <c r="A25" s="11">
        <v>21</v>
      </c>
      <c r="B25" s="2" t="s">
        <v>14</v>
      </c>
      <c r="C25" s="8">
        <v>1139</v>
      </c>
      <c r="D25" s="11">
        <v>1139</v>
      </c>
      <c r="E25" s="10">
        <f>D25/C25*100</f>
        <v>100</v>
      </c>
      <c r="F25" s="8">
        <f t="shared" si="1"/>
        <v>6834</v>
      </c>
      <c r="G25" s="8">
        <v>6915</v>
      </c>
      <c r="H25" s="10">
        <f t="shared" si="2"/>
        <v>101.18525021949078</v>
      </c>
    </row>
    <row r="26" spans="1:8" ht="18" customHeight="1">
      <c r="A26" s="11">
        <v>22</v>
      </c>
      <c r="B26" s="4" t="s">
        <v>15</v>
      </c>
      <c r="C26" s="9">
        <v>1237</v>
      </c>
      <c r="D26" s="11">
        <v>1099</v>
      </c>
      <c r="E26" s="10">
        <f t="shared" si="0"/>
        <v>88.843977364591751</v>
      </c>
      <c r="F26" s="8">
        <f t="shared" si="1"/>
        <v>7422</v>
      </c>
      <c r="G26" s="8">
        <v>6112</v>
      </c>
      <c r="H26" s="10">
        <f t="shared" si="2"/>
        <v>82.349770951226091</v>
      </c>
    </row>
    <row r="27" spans="1:8" ht="15.75">
      <c r="A27" s="11"/>
      <c r="B27" s="2" t="s">
        <v>16</v>
      </c>
      <c r="C27" s="11">
        <f>SUM(C5:C26)</f>
        <v>23279</v>
      </c>
      <c r="D27" s="11">
        <f>SUM(D5:D26)</f>
        <v>18197</v>
      </c>
      <c r="E27" s="10">
        <f>D27/C27*100</f>
        <v>78.169165342153875</v>
      </c>
      <c r="F27" s="9">
        <f>SUM(F5:F26)</f>
        <v>139674</v>
      </c>
      <c r="G27" s="8">
        <f>SUM(G5:G26)</f>
        <v>119122</v>
      </c>
      <c r="H27" s="10">
        <f>G27/F27*100</f>
        <v>85.285736787089945</v>
      </c>
    </row>
    <row r="28" spans="1:8">
      <c r="A28" s="1"/>
      <c r="B28" s="1"/>
      <c r="C28" s="5"/>
      <c r="D28" s="1"/>
      <c r="E28" s="1"/>
    </row>
  </sheetData>
  <mergeCells count="3">
    <mergeCell ref="A1:H1"/>
    <mergeCell ref="A2:H2"/>
    <mergeCell ref="A3:H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28"/>
  <sheetViews>
    <sheetView topLeftCell="A10" workbookViewId="0">
      <selection activeCell="F29" sqref="F29"/>
    </sheetView>
  </sheetViews>
  <sheetFormatPr defaultRowHeight="15"/>
  <cols>
    <col min="1" max="1" width="5.140625" style="6" customWidth="1"/>
    <col min="2" max="2" width="16.85546875" customWidth="1"/>
    <col min="3" max="3" width="21.5703125" style="6" customWidth="1"/>
    <col min="4" max="5" width="21.5703125" customWidth="1"/>
    <col min="6" max="6" width="14.5703125" customWidth="1"/>
    <col min="7" max="7" width="16.7109375" customWidth="1"/>
    <col min="8" max="8" width="15" customWidth="1"/>
  </cols>
  <sheetData>
    <row r="1" spans="1:8" ht="15.75">
      <c r="A1" s="29" t="s">
        <v>30</v>
      </c>
      <c r="B1" s="29"/>
      <c r="C1" s="29"/>
      <c r="D1" s="29"/>
      <c r="E1" s="29"/>
      <c r="F1" s="29"/>
      <c r="G1" s="29"/>
      <c r="H1" s="29"/>
    </row>
    <row r="2" spans="1:8" ht="20.25" customHeight="1">
      <c r="A2" s="30" t="s">
        <v>68</v>
      </c>
      <c r="B2" s="30"/>
      <c r="C2" s="30"/>
      <c r="D2" s="30"/>
      <c r="E2" s="30"/>
      <c r="F2" s="30"/>
      <c r="G2" s="30"/>
      <c r="H2" s="30"/>
    </row>
    <row r="3" spans="1:8" ht="15.75">
      <c r="A3" s="29" t="s">
        <v>84</v>
      </c>
      <c r="B3" s="29"/>
      <c r="C3" s="29"/>
      <c r="D3" s="29"/>
      <c r="E3" s="29"/>
      <c r="F3" s="29"/>
      <c r="G3" s="29"/>
      <c r="H3" s="29"/>
    </row>
    <row r="4" spans="1:8" ht="90.75">
      <c r="A4" s="11" t="s">
        <v>19</v>
      </c>
      <c r="B4" s="12" t="s">
        <v>20</v>
      </c>
      <c r="C4" s="12" t="s">
        <v>18</v>
      </c>
      <c r="D4" s="12" t="s">
        <v>32</v>
      </c>
      <c r="E4" s="12" t="s">
        <v>50</v>
      </c>
      <c r="F4" s="12" t="s">
        <v>87</v>
      </c>
      <c r="G4" s="12" t="s">
        <v>88</v>
      </c>
      <c r="H4" s="12" t="s">
        <v>77</v>
      </c>
    </row>
    <row r="5" spans="1:8" ht="15.75">
      <c r="A5" s="11">
        <v>1</v>
      </c>
      <c r="B5" s="2" t="s">
        <v>21</v>
      </c>
      <c r="C5" s="11">
        <v>944</v>
      </c>
      <c r="D5" s="11">
        <v>88</v>
      </c>
      <c r="E5" s="10">
        <f>D5/C5*100</f>
        <v>9.3220338983050848</v>
      </c>
      <c r="F5" s="8">
        <v>5862</v>
      </c>
      <c r="G5" s="11">
        <v>723</v>
      </c>
      <c r="H5" s="10">
        <f t="shared" ref="H5:H26" si="0">G5/F5*100</f>
        <v>12.33367451381781</v>
      </c>
    </row>
    <row r="6" spans="1:8" ht="15.75">
      <c r="A6" s="11">
        <v>2</v>
      </c>
      <c r="B6" s="4" t="s">
        <v>0</v>
      </c>
      <c r="C6" s="11">
        <v>422</v>
      </c>
      <c r="D6" s="11">
        <v>25</v>
      </c>
      <c r="E6" s="10">
        <f>D6/C6*100</f>
        <v>5.9241706161137442</v>
      </c>
      <c r="F6" s="8">
        <v>3316</v>
      </c>
      <c r="G6" s="11">
        <v>302</v>
      </c>
      <c r="H6" s="10">
        <f t="shared" si="0"/>
        <v>9.1073582629674306</v>
      </c>
    </row>
    <row r="7" spans="1:8" ht="15.75">
      <c r="A7" s="11">
        <v>3</v>
      </c>
      <c r="B7" s="2" t="s">
        <v>22</v>
      </c>
      <c r="C7" s="11">
        <v>888</v>
      </c>
      <c r="D7" s="11">
        <v>64</v>
      </c>
      <c r="E7" s="10">
        <f>D7/C7*100</f>
        <v>7.2072072072072073</v>
      </c>
      <c r="F7" s="8">
        <v>5288</v>
      </c>
      <c r="G7" s="11">
        <v>619</v>
      </c>
      <c r="H7" s="10">
        <f t="shared" si="0"/>
        <v>11.705748865355522</v>
      </c>
    </row>
    <row r="8" spans="1:8" ht="15.75">
      <c r="A8" s="11">
        <v>4</v>
      </c>
      <c r="B8" s="2" t="s">
        <v>23</v>
      </c>
      <c r="C8" s="11">
        <v>830</v>
      </c>
      <c r="D8" s="11">
        <v>39</v>
      </c>
      <c r="E8" s="10">
        <v>0</v>
      </c>
      <c r="F8" s="8">
        <v>4172</v>
      </c>
      <c r="G8" s="11">
        <v>515</v>
      </c>
      <c r="H8" s="10">
        <f t="shared" si="0"/>
        <v>12.344199424736338</v>
      </c>
    </row>
    <row r="9" spans="1:8" ht="15.75">
      <c r="A9" s="11">
        <v>5</v>
      </c>
      <c r="B9" s="2" t="s">
        <v>24</v>
      </c>
      <c r="C9" s="11">
        <v>1034</v>
      </c>
      <c r="D9" s="11">
        <v>1034</v>
      </c>
      <c r="E9" s="10">
        <f t="shared" ref="E9:E26" si="1">D9/C9*100</f>
        <v>100</v>
      </c>
      <c r="F9" s="8">
        <v>6143</v>
      </c>
      <c r="G9" s="11">
        <v>6143</v>
      </c>
      <c r="H9" s="10">
        <f t="shared" si="0"/>
        <v>100</v>
      </c>
    </row>
    <row r="10" spans="1:8" ht="15.75">
      <c r="A10" s="11">
        <v>6</v>
      </c>
      <c r="B10" s="4" t="s">
        <v>1</v>
      </c>
      <c r="C10" s="11">
        <v>785</v>
      </c>
      <c r="D10" s="11">
        <v>593</v>
      </c>
      <c r="E10" s="10">
        <f t="shared" si="1"/>
        <v>75.541401273885356</v>
      </c>
      <c r="F10" s="8">
        <v>5007</v>
      </c>
      <c r="G10" s="11">
        <v>4023</v>
      </c>
      <c r="H10" s="10">
        <f t="shared" si="0"/>
        <v>80.347513481126427</v>
      </c>
    </row>
    <row r="11" spans="1:8" ht="15.75">
      <c r="A11" s="11">
        <v>7</v>
      </c>
      <c r="B11" s="4" t="s">
        <v>2</v>
      </c>
      <c r="C11" s="11">
        <v>892</v>
      </c>
      <c r="D11" s="11">
        <v>566</v>
      </c>
      <c r="E11" s="10">
        <f t="shared" si="1"/>
        <v>63.452914798206287</v>
      </c>
      <c r="F11" s="8">
        <v>5740</v>
      </c>
      <c r="G11" s="11">
        <v>4007</v>
      </c>
      <c r="H11" s="10">
        <f t="shared" si="0"/>
        <v>69.808362369337985</v>
      </c>
    </row>
    <row r="12" spans="1:8" ht="15.75">
      <c r="A12" s="11">
        <v>8</v>
      </c>
      <c r="B12" s="4" t="s">
        <v>3</v>
      </c>
      <c r="C12" s="11">
        <v>846</v>
      </c>
      <c r="D12" s="11">
        <v>234</v>
      </c>
      <c r="E12" s="10">
        <f t="shared" si="1"/>
        <v>27.659574468085108</v>
      </c>
      <c r="F12" s="8">
        <v>5691</v>
      </c>
      <c r="G12" s="11">
        <v>1876</v>
      </c>
      <c r="H12" s="10">
        <f t="shared" si="0"/>
        <v>32.964329643296431</v>
      </c>
    </row>
    <row r="13" spans="1:8" ht="15.75">
      <c r="A13" s="11">
        <v>9</v>
      </c>
      <c r="B13" s="2" t="s">
        <v>4</v>
      </c>
      <c r="C13" s="11">
        <v>825</v>
      </c>
      <c r="D13" s="11">
        <v>48</v>
      </c>
      <c r="E13" s="10">
        <f t="shared" si="1"/>
        <v>5.8181818181818183</v>
      </c>
      <c r="F13" s="8">
        <v>5215</v>
      </c>
      <c r="G13" s="11">
        <v>419</v>
      </c>
      <c r="H13" s="10">
        <f t="shared" si="0"/>
        <v>8.0345158197507196</v>
      </c>
    </row>
    <row r="14" spans="1:8" ht="15.75">
      <c r="A14" s="11">
        <v>10</v>
      </c>
      <c r="B14" s="2" t="s">
        <v>36</v>
      </c>
      <c r="C14" s="11">
        <v>1024</v>
      </c>
      <c r="D14" s="11">
        <v>144</v>
      </c>
      <c r="E14" s="10">
        <f t="shared" si="1"/>
        <v>14.0625</v>
      </c>
      <c r="F14" s="8">
        <v>6607</v>
      </c>
      <c r="G14" s="11">
        <v>3082</v>
      </c>
      <c r="H14" s="10">
        <f t="shared" si="0"/>
        <v>46.647495080974721</v>
      </c>
    </row>
    <row r="15" spans="1:8" ht="15.75">
      <c r="A15" s="11">
        <v>11</v>
      </c>
      <c r="B15" s="4" t="s">
        <v>5</v>
      </c>
      <c r="C15" s="11">
        <v>438</v>
      </c>
      <c r="D15" s="11">
        <v>35</v>
      </c>
      <c r="E15" s="10">
        <v>0</v>
      </c>
      <c r="F15" s="8">
        <v>3751</v>
      </c>
      <c r="G15" s="11">
        <v>884</v>
      </c>
      <c r="H15" s="10">
        <f t="shared" si="0"/>
        <v>23.567048786990135</v>
      </c>
    </row>
    <row r="16" spans="1:8" ht="15.75">
      <c r="A16" s="11">
        <v>12</v>
      </c>
      <c r="B16" s="4" t="s">
        <v>6</v>
      </c>
      <c r="C16" s="11">
        <v>0</v>
      </c>
      <c r="D16" s="11">
        <v>0</v>
      </c>
      <c r="E16" s="10">
        <v>0</v>
      </c>
      <c r="F16" s="8">
        <v>4115</v>
      </c>
      <c r="G16" s="11">
        <v>1093</v>
      </c>
      <c r="H16" s="10">
        <f t="shared" si="0"/>
        <v>26.561360874848116</v>
      </c>
    </row>
    <row r="17" spans="1:8" ht="15.75">
      <c r="A17" s="11">
        <v>13</v>
      </c>
      <c r="B17" s="4" t="s">
        <v>7</v>
      </c>
      <c r="C17" s="11">
        <v>870</v>
      </c>
      <c r="D17" s="11">
        <v>544</v>
      </c>
      <c r="E17" s="10">
        <f t="shared" si="1"/>
        <v>62.52873563218391</v>
      </c>
      <c r="F17" s="8">
        <v>6154</v>
      </c>
      <c r="G17" s="11">
        <v>3442</v>
      </c>
      <c r="H17" s="10">
        <f t="shared" si="0"/>
        <v>55.931101722456944</v>
      </c>
    </row>
    <row r="18" spans="1:8" ht="15.75">
      <c r="A18" s="11">
        <v>14</v>
      </c>
      <c r="B18" s="4" t="s">
        <v>8</v>
      </c>
      <c r="C18" s="11">
        <v>1210</v>
      </c>
      <c r="D18" s="11">
        <v>145</v>
      </c>
      <c r="E18" s="10">
        <f t="shared" si="1"/>
        <v>11.983471074380166</v>
      </c>
      <c r="F18" s="8">
        <v>7615</v>
      </c>
      <c r="G18" s="11">
        <v>818</v>
      </c>
      <c r="H18" s="10">
        <f t="shared" si="0"/>
        <v>10.741956664478005</v>
      </c>
    </row>
    <row r="19" spans="1:8" ht="15.75">
      <c r="A19" s="11">
        <v>15</v>
      </c>
      <c r="B19" s="4" t="s">
        <v>9</v>
      </c>
      <c r="C19" s="11">
        <v>688</v>
      </c>
      <c r="D19" s="11">
        <v>21</v>
      </c>
      <c r="E19" s="10">
        <f t="shared" si="1"/>
        <v>3.0523255813953485</v>
      </c>
      <c r="F19" s="8">
        <v>4309</v>
      </c>
      <c r="G19" s="11">
        <v>276</v>
      </c>
      <c r="H19" s="10">
        <f t="shared" si="0"/>
        <v>6.4051984219076346</v>
      </c>
    </row>
    <row r="20" spans="1:8" ht="15.75">
      <c r="A20" s="11">
        <v>16</v>
      </c>
      <c r="B20" s="4" t="s">
        <v>10</v>
      </c>
      <c r="C20" s="11">
        <v>871</v>
      </c>
      <c r="D20" s="11">
        <v>288</v>
      </c>
      <c r="E20" s="10">
        <f t="shared" si="1"/>
        <v>33.065442020665905</v>
      </c>
      <c r="F20" s="8">
        <v>5783</v>
      </c>
      <c r="G20" s="11">
        <v>1571</v>
      </c>
      <c r="H20" s="10">
        <f t="shared" si="0"/>
        <v>27.165830883624416</v>
      </c>
    </row>
    <row r="21" spans="1:8" ht="15.75">
      <c r="A21" s="11">
        <v>17</v>
      </c>
      <c r="B21" s="4" t="s">
        <v>11</v>
      </c>
      <c r="C21" s="11">
        <v>551</v>
      </c>
      <c r="D21" s="11">
        <v>23</v>
      </c>
      <c r="E21" s="10">
        <f t="shared" si="1"/>
        <v>4.1742286751361162</v>
      </c>
      <c r="F21" s="8">
        <v>3561</v>
      </c>
      <c r="G21" s="11">
        <v>159</v>
      </c>
      <c r="H21" s="10">
        <f t="shared" si="0"/>
        <v>4.4650379106992419</v>
      </c>
    </row>
    <row r="22" spans="1:8" ht="15.75">
      <c r="A22" s="11">
        <v>18</v>
      </c>
      <c r="B22" s="2" t="s">
        <v>12</v>
      </c>
      <c r="C22" s="11">
        <v>976</v>
      </c>
      <c r="D22" s="11">
        <v>403</v>
      </c>
      <c r="E22" s="10">
        <f t="shared" si="1"/>
        <v>41.290983606557376</v>
      </c>
      <c r="F22" s="8">
        <v>6294</v>
      </c>
      <c r="G22" s="11">
        <v>2864</v>
      </c>
      <c r="H22" s="10">
        <f t="shared" si="0"/>
        <v>45.503654273911664</v>
      </c>
    </row>
    <row r="23" spans="1:8" ht="15.75">
      <c r="A23" s="11">
        <v>19</v>
      </c>
      <c r="B23" s="2" t="s">
        <v>25</v>
      </c>
      <c r="C23" s="11">
        <v>893</v>
      </c>
      <c r="D23" s="11">
        <v>60</v>
      </c>
      <c r="E23" s="10">
        <f t="shared" si="1"/>
        <v>6.718924972004479</v>
      </c>
      <c r="F23" s="8">
        <v>5511</v>
      </c>
      <c r="G23" s="11">
        <v>466</v>
      </c>
      <c r="H23" s="10">
        <f t="shared" si="0"/>
        <v>8.4558156414443832</v>
      </c>
    </row>
    <row r="24" spans="1:8" ht="15.75">
      <c r="A24" s="11">
        <v>20</v>
      </c>
      <c r="B24" s="4" t="s">
        <v>13</v>
      </c>
      <c r="C24" s="11">
        <v>972</v>
      </c>
      <c r="D24" s="11">
        <v>0</v>
      </c>
      <c r="E24" s="10">
        <f t="shared" si="1"/>
        <v>0</v>
      </c>
      <c r="F24" s="8">
        <v>5961</v>
      </c>
      <c r="G24" s="11">
        <v>336</v>
      </c>
      <c r="H24" s="10">
        <f t="shared" si="0"/>
        <v>5.6366381479617509</v>
      </c>
    </row>
    <row r="25" spans="1:8" ht="15.75">
      <c r="A25" s="11">
        <v>21</v>
      </c>
      <c r="B25" s="2" t="s">
        <v>14</v>
      </c>
      <c r="C25" s="11">
        <v>1139</v>
      </c>
      <c r="D25" s="11">
        <v>684</v>
      </c>
      <c r="E25" s="10">
        <f t="shared" si="1"/>
        <v>60.052677787532929</v>
      </c>
      <c r="F25" s="8">
        <v>6915</v>
      </c>
      <c r="G25" s="11">
        <v>3092</v>
      </c>
      <c r="H25" s="10">
        <f t="shared" si="0"/>
        <v>44.714389009399859</v>
      </c>
    </row>
    <row r="26" spans="1:8" ht="15.75">
      <c r="A26" s="11">
        <v>22</v>
      </c>
      <c r="B26" s="4" t="s">
        <v>15</v>
      </c>
      <c r="C26" s="11">
        <v>1099</v>
      </c>
      <c r="D26" s="11">
        <v>192</v>
      </c>
      <c r="E26" s="10">
        <f t="shared" si="1"/>
        <v>17.470427661510467</v>
      </c>
      <c r="F26" s="8">
        <v>6112</v>
      </c>
      <c r="G26" s="11">
        <v>1244</v>
      </c>
      <c r="H26" s="10">
        <f t="shared" si="0"/>
        <v>20.353403141361255</v>
      </c>
    </row>
    <row r="27" spans="1:8" ht="15.75">
      <c r="A27" s="11"/>
      <c r="B27" s="2" t="s">
        <v>16</v>
      </c>
      <c r="C27" s="11">
        <f>SUM(C5:C26)</f>
        <v>18197</v>
      </c>
      <c r="D27" s="11">
        <f>SUM(D5:D26)</f>
        <v>5230</v>
      </c>
      <c r="E27" s="10">
        <f>D27/C27*100</f>
        <v>28.741001263944604</v>
      </c>
      <c r="F27" s="11">
        <f>SUM(F5:F26)</f>
        <v>119122</v>
      </c>
      <c r="G27" s="11">
        <f>SUM(G5:G26)</f>
        <v>37954</v>
      </c>
      <c r="H27" s="10">
        <f>G27/F27*100</f>
        <v>31.861452964187976</v>
      </c>
    </row>
    <row r="28" spans="1:8">
      <c r="A28" s="5"/>
      <c r="B28" s="1"/>
      <c r="C28" s="5"/>
      <c r="D28" s="1"/>
      <c r="E28" s="1"/>
    </row>
  </sheetData>
  <mergeCells count="3">
    <mergeCell ref="A1:H1"/>
    <mergeCell ref="A2:H2"/>
    <mergeCell ref="A3:H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0"/>
  <sheetViews>
    <sheetView topLeftCell="A10" workbookViewId="0">
      <selection activeCell="G31" sqref="G31"/>
    </sheetView>
  </sheetViews>
  <sheetFormatPr defaultRowHeight="15"/>
  <cols>
    <col min="1" max="1" width="6.85546875" customWidth="1"/>
    <col min="2" max="2" width="16.5703125" bestFit="1" customWidth="1"/>
    <col min="3" max="3" width="18.42578125" style="6" customWidth="1"/>
    <col min="4" max="5" width="18.42578125" customWidth="1"/>
    <col min="6" max="6" width="19.140625" customWidth="1"/>
    <col min="7" max="7" width="18.5703125" customWidth="1"/>
    <col min="8" max="8" width="16.42578125" customWidth="1"/>
  </cols>
  <sheetData>
    <row r="1" spans="1:8" ht="15.75">
      <c r="A1" s="29" t="s">
        <v>30</v>
      </c>
      <c r="B1" s="29"/>
      <c r="C1" s="29"/>
      <c r="D1" s="29"/>
      <c r="E1" s="29"/>
      <c r="F1" s="29"/>
      <c r="G1" s="29"/>
      <c r="H1" s="29"/>
    </row>
    <row r="2" spans="1:8" ht="15.75">
      <c r="A2" s="30" t="s">
        <v>28</v>
      </c>
      <c r="B2" s="30"/>
      <c r="C2" s="30"/>
      <c r="D2" s="30"/>
      <c r="E2" s="30"/>
      <c r="F2" s="30"/>
      <c r="G2" s="30"/>
      <c r="H2" s="30"/>
    </row>
    <row r="3" spans="1:8" ht="15.75">
      <c r="A3" s="29" t="s">
        <v>89</v>
      </c>
      <c r="B3" s="29"/>
      <c r="C3" s="29"/>
      <c r="D3" s="29"/>
      <c r="E3" s="29"/>
      <c r="F3" s="29"/>
      <c r="G3" s="29"/>
      <c r="H3" s="29"/>
    </row>
    <row r="4" spans="1:8" ht="72.75" customHeight="1">
      <c r="A4" s="11" t="s">
        <v>19</v>
      </c>
      <c r="B4" s="12" t="s">
        <v>20</v>
      </c>
      <c r="C4" s="12" t="s">
        <v>26</v>
      </c>
      <c r="D4" s="12" t="s">
        <v>27</v>
      </c>
      <c r="E4" s="12" t="s">
        <v>34</v>
      </c>
      <c r="F4" s="12" t="s">
        <v>92</v>
      </c>
      <c r="G4" s="12" t="s">
        <v>93</v>
      </c>
      <c r="H4" s="12" t="s">
        <v>63</v>
      </c>
    </row>
    <row r="5" spans="1:8" ht="18" customHeight="1">
      <c r="A5" s="11">
        <v>1</v>
      </c>
      <c r="B5" s="2" t="s">
        <v>21</v>
      </c>
      <c r="C5" s="8">
        <v>1094</v>
      </c>
      <c r="D5" s="11">
        <v>916</v>
      </c>
      <c r="E5" s="10">
        <f>D5/C5*100</f>
        <v>83.729433272394886</v>
      </c>
      <c r="F5" s="8">
        <f>C5*7</f>
        <v>7658</v>
      </c>
      <c r="G5" s="8">
        <v>6778</v>
      </c>
      <c r="H5" s="10">
        <f>G5/F5*100</f>
        <v>88.50874902063201</v>
      </c>
    </row>
    <row r="6" spans="1:8" ht="18" customHeight="1">
      <c r="A6" s="11">
        <v>2</v>
      </c>
      <c r="B6" s="4" t="s">
        <v>0</v>
      </c>
      <c r="C6" s="9">
        <v>824</v>
      </c>
      <c r="D6" s="11">
        <v>356</v>
      </c>
      <c r="E6" s="10">
        <f t="shared" ref="E6:E26" si="0">D6/C6*100</f>
        <v>43.203883495145625</v>
      </c>
      <c r="F6" s="8">
        <f t="shared" ref="F6:F26" si="1">C6*7</f>
        <v>5768</v>
      </c>
      <c r="G6" s="8">
        <v>3672</v>
      </c>
      <c r="H6" s="10">
        <f t="shared" ref="H6:H26" si="2">G6/F6*100</f>
        <v>63.661581137309298</v>
      </c>
    </row>
    <row r="7" spans="1:8" ht="18" customHeight="1">
      <c r="A7" s="11">
        <v>3</v>
      </c>
      <c r="B7" s="2" t="s">
        <v>22</v>
      </c>
      <c r="C7" s="8">
        <v>942</v>
      </c>
      <c r="D7" s="11">
        <v>735</v>
      </c>
      <c r="E7" s="10">
        <f t="shared" si="0"/>
        <v>78.025477707006374</v>
      </c>
      <c r="F7" s="8">
        <f t="shared" si="1"/>
        <v>6594</v>
      </c>
      <c r="G7" s="8">
        <v>6023</v>
      </c>
      <c r="H7" s="10">
        <f t="shared" si="2"/>
        <v>91.340612678192301</v>
      </c>
    </row>
    <row r="8" spans="1:8" ht="18" customHeight="1">
      <c r="A8" s="11">
        <v>4</v>
      </c>
      <c r="B8" s="2" t="s">
        <v>23</v>
      </c>
      <c r="C8" s="8">
        <v>1047</v>
      </c>
      <c r="D8" s="11">
        <v>784</v>
      </c>
      <c r="E8" s="10">
        <f t="shared" si="0"/>
        <v>74.880611270296086</v>
      </c>
      <c r="F8" s="8">
        <f t="shared" si="1"/>
        <v>7329</v>
      </c>
      <c r="G8" s="8">
        <v>4956</v>
      </c>
      <c r="H8" s="10">
        <f t="shared" si="2"/>
        <v>67.621776504297998</v>
      </c>
    </row>
    <row r="9" spans="1:8" ht="18" customHeight="1">
      <c r="A9" s="11">
        <v>5</v>
      </c>
      <c r="B9" s="2" t="s">
        <v>24</v>
      </c>
      <c r="C9" s="8">
        <v>1141</v>
      </c>
      <c r="D9" s="11">
        <v>980</v>
      </c>
      <c r="E9" s="10">
        <f t="shared" si="0"/>
        <v>85.889570552147248</v>
      </c>
      <c r="F9" s="8">
        <f t="shared" si="1"/>
        <v>7987</v>
      </c>
      <c r="G9" s="8">
        <v>7123</v>
      </c>
      <c r="H9" s="10">
        <f t="shared" si="2"/>
        <v>89.18242143483161</v>
      </c>
    </row>
    <row r="10" spans="1:8" ht="18" customHeight="1">
      <c r="A10" s="11">
        <v>6</v>
      </c>
      <c r="B10" s="4" t="s">
        <v>1</v>
      </c>
      <c r="C10" s="9">
        <v>1058</v>
      </c>
      <c r="D10" s="11">
        <v>686</v>
      </c>
      <c r="E10" s="10">
        <f t="shared" si="0"/>
        <v>64.839319470699436</v>
      </c>
      <c r="F10" s="8">
        <f t="shared" si="1"/>
        <v>7406</v>
      </c>
      <c r="G10" s="8">
        <v>5693</v>
      </c>
      <c r="H10" s="10">
        <f t="shared" si="2"/>
        <v>76.870105320010808</v>
      </c>
    </row>
    <row r="11" spans="1:8" ht="18" customHeight="1">
      <c r="A11" s="11">
        <v>7</v>
      </c>
      <c r="B11" s="4" t="s">
        <v>2</v>
      </c>
      <c r="C11" s="9">
        <v>1224</v>
      </c>
      <c r="D11" s="11">
        <v>864</v>
      </c>
      <c r="E11" s="10">
        <f t="shared" si="0"/>
        <v>70.588235294117652</v>
      </c>
      <c r="F11" s="8">
        <f t="shared" si="1"/>
        <v>8568</v>
      </c>
      <c r="G11" s="8">
        <v>6604</v>
      </c>
      <c r="H11" s="10">
        <f t="shared" si="2"/>
        <v>77.077497665732963</v>
      </c>
    </row>
    <row r="12" spans="1:8" ht="18" customHeight="1">
      <c r="A12" s="11">
        <v>8</v>
      </c>
      <c r="B12" s="4" t="s">
        <v>3</v>
      </c>
      <c r="C12" s="9">
        <v>964</v>
      </c>
      <c r="D12" s="11">
        <v>826</v>
      </c>
      <c r="E12" s="10">
        <f t="shared" si="0"/>
        <v>85.684647302904565</v>
      </c>
      <c r="F12" s="8">
        <f t="shared" si="1"/>
        <v>6748</v>
      </c>
      <c r="G12" s="8">
        <v>6517</v>
      </c>
      <c r="H12" s="10">
        <f t="shared" si="2"/>
        <v>96.576763485477173</v>
      </c>
    </row>
    <row r="13" spans="1:8" ht="18" customHeight="1">
      <c r="A13" s="11">
        <v>9</v>
      </c>
      <c r="B13" s="2" t="s">
        <v>4</v>
      </c>
      <c r="C13" s="8">
        <v>959</v>
      </c>
      <c r="D13" s="11">
        <v>717</v>
      </c>
      <c r="E13" s="10">
        <f t="shared" si="0"/>
        <v>74.765380604796661</v>
      </c>
      <c r="F13" s="8">
        <f t="shared" si="1"/>
        <v>6713</v>
      </c>
      <c r="G13" s="8">
        <v>5932</v>
      </c>
      <c r="H13" s="10">
        <f t="shared" si="2"/>
        <v>88.36585729182184</v>
      </c>
    </row>
    <row r="14" spans="1:8" ht="18" customHeight="1">
      <c r="A14" s="11">
        <v>10</v>
      </c>
      <c r="B14" s="2" t="s">
        <v>36</v>
      </c>
      <c r="C14" s="8">
        <v>1182</v>
      </c>
      <c r="D14" s="11">
        <v>1076</v>
      </c>
      <c r="E14" s="10">
        <f t="shared" si="0"/>
        <v>91.032148900169204</v>
      </c>
      <c r="F14" s="8">
        <f t="shared" si="1"/>
        <v>8274</v>
      </c>
      <c r="G14" s="8">
        <v>7683</v>
      </c>
      <c r="H14" s="10">
        <f t="shared" si="2"/>
        <v>92.857142857142861</v>
      </c>
    </row>
    <row r="15" spans="1:8" ht="18" customHeight="1">
      <c r="A15" s="11">
        <v>11</v>
      </c>
      <c r="B15" s="4" t="s">
        <v>5</v>
      </c>
      <c r="C15" s="9">
        <v>1053</v>
      </c>
      <c r="D15" s="11">
        <v>273</v>
      </c>
      <c r="E15" s="10">
        <f t="shared" si="0"/>
        <v>25.925925925925924</v>
      </c>
      <c r="F15" s="8">
        <f t="shared" si="1"/>
        <v>7371</v>
      </c>
      <c r="G15" s="8">
        <v>4024</v>
      </c>
      <c r="H15" s="10">
        <f t="shared" si="2"/>
        <v>54.59232125898793</v>
      </c>
    </row>
    <row r="16" spans="1:8" ht="18" customHeight="1">
      <c r="A16" s="11">
        <v>12</v>
      </c>
      <c r="B16" s="4" t="s">
        <v>6</v>
      </c>
      <c r="C16" s="9">
        <v>1086</v>
      </c>
      <c r="D16" s="11">
        <v>638</v>
      </c>
      <c r="E16" s="10">
        <f t="shared" si="0"/>
        <v>58.747697974217317</v>
      </c>
      <c r="F16" s="8">
        <f t="shared" si="1"/>
        <v>7602</v>
      </c>
      <c r="G16" s="8">
        <v>4753</v>
      </c>
      <c r="H16" s="10">
        <f t="shared" si="2"/>
        <v>62.523020257826886</v>
      </c>
    </row>
    <row r="17" spans="1:8" ht="18" customHeight="1">
      <c r="A17" s="11">
        <v>13</v>
      </c>
      <c r="B17" s="4" t="s">
        <v>7</v>
      </c>
      <c r="C17" s="9">
        <v>1071</v>
      </c>
      <c r="D17" s="11">
        <v>1078</v>
      </c>
      <c r="E17" s="10">
        <f t="shared" si="0"/>
        <v>100.65359477124183</v>
      </c>
      <c r="F17" s="8">
        <f t="shared" si="1"/>
        <v>7497</v>
      </c>
      <c r="G17" s="8">
        <v>7232</v>
      </c>
      <c r="H17" s="10">
        <f t="shared" si="2"/>
        <v>96.465252767773777</v>
      </c>
    </row>
    <row r="18" spans="1:8" ht="18" customHeight="1">
      <c r="A18" s="11">
        <v>14</v>
      </c>
      <c r="B18" s="4" t="s">
        <v>8</v>
      </c>
      <c r="C18" s="9">
        <v>1569</v>
      </c>
      <c r="D18" s="11">
        <v>1268</v>
      </c>
      <c r="E18" s="10">
        <f t="shared" si="0"/>
        <v>80.815806246016578</v>
      </c>
      <c r="F18" s="8">
        <f t="shared" si="1"/>
        <v>10983</v>
      </c>
      <c r="G18" s="8">
        <v>8883</v>
      </c>
      <c r="H18" s="10">
        <f t="shared" si="2"/>
        <v>80.879541108986615</v>
      </c>
    </row>
    <row r="19" spans="1:8" ht="18" customHeight="1">
      <c r="A19" s="11">
        <v>15</v>
      </c>
      <c r="B19" s="4" t="s">
        <v>9</v>
      </c>
      <c r="C19" s="9">
        <v>842</v>
      </c>
      <c r="D19" s="11">
        <v>648</v>
      </c>
      <c r="E19" s="10">
        <f t="shared" si="0"/>
        <v>76.959619952494066</v>
      </c>
      <c r="F19" s="8">
        <f t="shared" si="1"/>
        <v>5894</v>
      </c>
      <c r="G19" s="8">
        <v>4957</v>
      </c>
      <c r="H19" s="10">
        <f t="shared" si="2"/>
        <v>84.102477095351205</v>
      </c>
    </row>
    <row r="20" spans="1:8" ht="18" customHeight="1">
      <c r="A20" s="11">
        <v>16</v>
      </c>
      <c r="B20" s="4" t="s">
        <v>10</v>
      </c>
      <c r="C20" s="9">
        <v>923</v>
      </c>
      <c r="D20" s="11">
        <v>957</v>
      </c>
      <c r="E20" s="10">
        <f t="shared" si="0"/>
        <v>103.68364030335862</v>
      </c>
      <c r="F20" s="8">
        <f t="shared" si="1"/>
        <v>6461</v>
      </c>
      <c r="G20" s="8">
        <v>6740</v>
      </c>
      <c r="H20" s="10">
        <f t="shared" si="2"/>
        <v>104.31821699427333</v>
      </c>
    </row>
    <row r="21" spans="1:8" ht="18" customHeight="1">
      <c r="A21" s="11">
        <v>17</v>
      </c>
      <c r="B21" s="4" t="s">
        <v>11</v>
      </c>
      <c r="C21" s="9">
        <v>628</v>
      </c>
      <c r="D21" s="11">
        <v>536</v>
      </c>
      <c r="E21" s="10">
        <f t="shared" si="0"/>
        <v>85.350318471337587</v>
      </c>
      <c r="F21" s="8">
        <f t="shared" si="1"/>
        <v>4396</v>
      </c>
      <c r="G21" s="8">
        <v>4097</v>
      </c>
      <c r="H21" s="10">
        <f t="shared" si="2"/>
        <v>93.198362147406726</v>
      </c>
    </row>
    <row r="22" spans="1:8" ht="18" customHeight="1">
      <c r="A22" s="11">
        <v>18</v>
      </c>
      <c r="B22" s="2" t="s">
        <v>12</v>
      </c>
      <c r="C22" s="8">
        <v>1338</v>
      </c>
      <c r="D22" s="11">
        <v>1001</v>
      </c>
      <c r="E22" s="10">
        <f t="shared" si="0"/>
        <v>74.813153961136024</v>
      </c>
      <c r="F22" s="8">
        <f t="shared" si="1"/>
        <v>9366</v>
      </c>
      <c r="G22" s="8">
        <v>7295</v>
      </c>
      <c r="H22" s="10">
        <f t="shared" si="2"/>
        <v>77.888105915011735</v>
      </c>
    </row>
    <row r="23" spans="1:8" ht="18" customHeight="1">
      <c r="A23" s="11">
        <v>19</v>
      </c>
      <c r="B23" s="2" t="s">
        <v>25</v>
      </c>
      <c r="C23" s="8">
        <v>1020</v>
      </c>
      <c r="D23" s="11">
        <v>987</v>
      </c>
      <c r="E23" s="10">
        <f t="shared" si="0"/>
        <v>96.764705882352942</v>
      </c>
      <c r="F23" s="8">
        <f t="shared" si="1"/>
        <v>7140</v>
      </c>
      <c r="G23" s="8">
        <v>6498</v>
      </c>
      <c r="H23" s="10">
        <f t="shared" si="2"/>
        <v>91.008403361344534</v>
      </c>
    </row>
    <row r="24" spans="1:8" ht="18" customHeight="1">
      <c r="A24" s="11">
        <v>20</v>
      </c>
      <c r="B24" s="4" t="s">
        <v>13</v>
      </c>
      <c r="C24" s="9">
        <v>938</v>
      </c>
      <c r="D24" s="11">
        <v>920</v>
      </c>
      <c r="E24" s="10">
        <f t="shared" si="0"/>
        <v>98.081023454157773</v>
      </c>
      <c r="F24" s="8">
        <f t="shared" si="1"/>
        <v>6566</v>
      </c>
      <c r="G24" s="8">
        <v>6881</v>
      </c>
      <c r="H24" s="10">
        <f t="shared" si="2"/>
        <v>104.79744136460553</v>
      </c>
    </row>
    <row r="25" spans="1:8" ht="18" customHeight="1">
      <c r="A25" s="11">
        <v>21</v>
      </c>
      <c r="B25" s="2" t="s">
        <v>14</v>
      </c>
      <c r="C25" s="8">
        <v>1139</v>
      </c>
      <c r="D25" s="11">
        <v>980</v>
      </c>
      <c r="E25" s="10">
        <f>D25/C25*100</f>
        <v>86.040386303775236</v>
      </c>
      <c r="F25" s="8">
        <f t="shared" si="1"/>
        <v>7973</v>
      </c>
      <c r="G25" s="8">
        <v>7895</v>
      </c>
      <c r="H25" s="10">
        <f t="shared" si="2"/>
        <v>99.021698231531417</v>
      </c>
    </row>
    <row r="26" spans="1:8" ht="18" customHeight="1">
      <c r="A26" s="11">
        <v>22</v>
      </c>
      <c r="B26" s="4" t="s">
        <v>15</v>
      </c>
      <c r="C26" s="9">
        <v>1237</v>
      </c>
      <c r="D26" s="11">
        <v>942</v>
      </c>
      <c r="E26" s="10">
        <f t="shared" si="0"/>
        <v>76.151980598221499</v>
      </c>
      <c r="F26" s="8">
        <f t="shared" si="1"/>
        <v>8659</v>
      </c>
      <c r="G26" s="8">
        <v>7054</v>
      </c>
      <c r="H26" s="10">
        <f t="shared" si="2"/>
        <v>81.464372329368288</v>
      </c>
    </row>
    <row r="27" spans="1:8" ht="15.75">
      <c r="A27" s="11"/>
      <c r="B27" s="2" t="s">
        <v>16</v>
      </c>
      <c r="C27" s="11">
        <f>SUM(C5:C26)</f>
        <v>23279</v>
      </c>
      <c r="D27" s="11">
        <f>SUM(D5:D26)</f>
        <v>18168</v>
      </c>
      <c r="E27" s="10">
        <f>D27/C27*100</f>
        <v>78.044589544224408</v>
      </c>
      <c r="F27" s="9">
        <f>SUM(F5:F26)</f>
        <v>162953</v>
      </c>
      <c r="G27" s="8">
        <f>SUM(G5:G26)</f>
        <v>137290</v>
      </c>
      <c r="H27" s="10">
        <f>G27/F27*100</f>
        <v>84.251287180966301</v>
      </c>
    </row>
    <row r="28" spans="1:8">
      <c r="A28" s="1"/>
      <c r="B28" s="1"/>
      <c r="C28" s="5"/>
      <c r="D28" s="1"/>
      <c r="E28" s="1"/>
    </row>
    <row r="30" spans="1:8">
      <c r="D30">
        <f>D27*40</f>
        <v>726720</v>
      </c>
      <c r="E30">
        <f>'Nov''13-A'!D27*40</f>
        <v>780120</v>
      </c>
      <c r="F30">
        <f>'Dec''13-A'!D27*40</f>
        <v>784840</v>
      </c>
      <c r="G30">
        <f>SUM(D30:F30)</f>
        <v>2291680</v>
      </c>
    </row>
  </sheetData>
  <mergeCells count="3"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28"/>
  <sheetViews>
    <sheetView topLeftCell="A10" workbookViewId="0">
      <selection activeCell="F30" sqref="F30"/>
    </sheetView>
  </sheetViews>
  <sheetFormatPr defaultRowHeight="15"/>
  <cols>
    <col min="1" max="1" width="5.140625" style="6" customWidth="1"/>
    <col min="2" max="2" width="16.85546875" customWidth="1"/>
    <col min="3" max="3" width="21.5703125" style="6" customWidth="1"/>
    <col min="4" max="5" width="21.5703125" customWidth="1"/>
    <col min="6" max="6" width="14.5703125" customWidth="1"/>
    <col min="7" max="7" width="16.7109375" customWidth="1"/>
    <col min="8" max="8" width="15" customWidth="1"/>
  </cols>
  <sheetData>
    <row r="1" spans="1:8" ht="15.75">
      <c r="A1" s="29" t="s">
        <v>30</v>
      </c>
      <c r="B1" s="29"/>
      <c r="C1" s="29"/>
      <c r="D1" s="29"/>
      <c r="E1" s="29"/>
      <c r="F1" s="29"/>
      <c r="G1" s="29"/>
      <c r="H1" s="29"/>
    </row>
    <row r="2" spans="1:8" ht="20.25" customHeight="1">
      <c r="A2" s="30" t="s">
        <v>68</v>
      </c>
      <c r="B2" s="30"/>
      <c r="C2" s="30"/>
      <c r="D2" s="30"/>
      <c r="E2" s="30"/>
      <c r="F2" s="30"/>
      <c r="G2" s="30"/>
      <c r="H2" s="30"/>
    </row>
    <row r="3" spans="1:8" ht="15.75">
      <c r="A3" s="29" t="s">
        <v>89</v>
      </c>
      <c r="B3" s="29"/>
      <c r="C3" s="29"/>
      <c r="D3" s="29"/>
      <c r="E3" s="29"/>
      <c r="F3" s="29"/>
      <c r="G3" s="29"/>
      <c r="H3" s="29"/>
    </row>
    <row r="4" spans="1:8" ht="75.75">
      <c r="A4" s="11" t="s">
        <v>19</v>
      </c>
      <c r="B4" s="12" t="s">
        <v>20</v>
      </c>
      <c r="C4" s="12" t="s">
        <v>18</v>
      </c>
      <c r="D4" s="12" t="s">
        <v>32</v>
      </c>
      <c r="E4" s="12" t="s">
        <v>50</v>
      </c>
      <c r="F4" s="12" t="s">
        <v>90</v>
      </c>
      <c r="G4" s="12" t="s">
        <v>91</v>
      </c>
      <c r="H4" s="12" t="s">
        <v>77</v>
      </c>
    </row>
    <row r="5" spans="1:8" ht="15.75">
      <c r="A5" s="11">
        <v>1</v>
      </c>
      <c r="B5" s="2" t="s">
        <v>21</v>
      </c>
      <c r="C5" s="11">
        <v>916</v>
      </c>
      <c r="D5" s="11">
        <v>80</v>
      </c>
      <c r="E5" s="10">
        <f>D5/C5*100</f>
        <v>8.7336244541484707</v>
      </c>
      <c r="F5" s="8">
        <v>6778</v>
      </c>
      <c r="G5" s="11">
        <v>803</v>
      </c>
      <c r="H5" s="10">
        <f t="shared" ref="H5:H26" si="0">G5/F5*100</f>
        <v>11.847152552375331</v>
      </c>
    </row>
    <row r="6" spans="1:8" ht="15.75">
      <c r="A6" s="11">
        <v>2</v>
      </c>
      <c r="B6" s="4" t="s">
        <v>0</v>
      </c>
      <c r="C6" s="11">
        <v>356</v>
      </c>
      <c r="D6" s="11">
        <v>17</v>
      </c>
      <c r="E6" s="10">
        <f>D6/C6*100</f>
        <v>4.7752808988764039</v>
      </c>
      <c r="F6" s="8">
        <v>3672</v>
      </c>
      <c r="G6" s="11">
        <v>319</v>
      </c>
      <c r="H6" s="10">
        <f t="shared" si="0"/>
        <v>8.6873638344226585</v>
      </c>
    </row>
    <row r="7" spans="1:8" ht="15.75">
      <c r="A7" s="11">
        <v>3</v>
      </c>
      <c r="B7" s="2" t="s">
        <v>22</v>
      </c>
      <c r="C7" s="11">
        <v>735</v>
      </c>
      <c r="D7" s="11">
        <v>67</v>
      </c>
      <c r="E7" s="10">
        <f>D7/C7*100</f>
        <v>9.1156462585034017</v>
      </c>
      <c r="F7" s="8">
        <v>6023</v>
      </c>
      <c r="G7" s="11">
        <v>686</v>
      </c>
      <c r="H7" s="10">
        <f t="shared" si="0"/>
        <v>11.389672920471526</v>
      </c>
    </row>
    <row r="8" spans="1:8" ht="15.75">
      <c r="A8" s="11">
        <v>4</v>
      </c>
      <c r="B8" s="2" t="s">
        <v>23</v>
      </c>
      <c r="C8" s="11">
        <v>784</v>
      </c>
      <c r="D8" s="11">
        <v>62</v>
      </c>
      <c r="E8" s="10">
        <v>0</v>
      </c>
      <c r="F8" s="8">
        <v>4956</v>
      </c>
      <c r="G8" s="11">
        <v>577</v>
      </c>
      <c r="H8" s="10">
        <f t="shared" si="0"/>
        <v>11.642453591606133</v>
      </c>
    </row>
    <row r="9" spans="1:8" ht="15.75">
      <c r="A9" s="11">
        <v>5</v>
      </c>
      <c r="B9" s="2" t="s">
        <v>24</v>
      </c>
      <c r="C9" s="11">
        <v>980</v>
      </c>
      <c r="D9" s="11">
        <v>980</v>
      </c>
      <c r="E9" s="10">
        <f t="shared" ref="E9:E26" si="1">D9/C9*100</f>
        <v>100</v>
      </c>
      <c r="F9" s="8">
        <v>7123</v>
      </c>
      <c r="G9" s="11">
        <v>7123</v>
      </c>
      <c r="H9" s="10">
        <f t="shared" si="0"/>
        <v>100</v>
      </c>
    </row>
    <row r="10" spans="1:8" ht="15.75">
      <c r="A10" s="11">
        <v>6</v>
      </c>
      <c r="B10" s="4" t="s">
        <v>1</v>
      </c>
      <c r="C10" s="11">
        <v>686</v>
      </c>
      <c r="D10" s="11">
        <v>517</v>
      </c>
      <c r="E10" s="10">
        <f t="shared" si="1"/>
        <v>75.364431486880463</v>
      </c>
      <c r="F10" s="8">
        <v>5693</v>
      </c>
      <c r="G10" s="11">
        <v>4540</v>
      </c>
      <c r="H10" s="10">
        <f t="shared" si="0"/>
        <v>79.747057790268755</v>
      </c>
    </row>
    <row r="11" spans="1:8" ht="15.75">
      <c r="A11" s="11">
        <v>7</v>
      </c>
      <c r="B11" s="4" t="s">
        <v>2</v>
      </c>
      <c r="C11" s="11">
        <v>864</v>
      </c>
      <c r="D11" s="11">
        <v>593</v>
      </c>
      <c r="E11" s="10">
        <f t="shared" si="1"/>
        <v>68.634259259259252</v>
      </c>
      <c r="F11" s="8">
        <v>6604</v>
      </c>
      <c r="G11" s="11">
        <v>4600</v>
      </c>
      <c r="H11" s="10">
        <f t="shared" si="0"/>
        <v>69.654754694124776</v>
      </c>
    </row>
    <row r="12" spans="1:8" ht="15.75">
      <c r="A12" s="11">
        <v>8</v>
      </c>
      <c r="B12" s="4" t="s">
        <v>3</v>
      </c>
      <c r="C12" s="11">
        <v>826</v>
      </c>
      <c r="D12" s="11">
        <v>231</v>
      </c>
      <c r="E12" s="10">
        <f t="shared" si="1"/>
        <v>27.966101694915253</v>
      </c>
      <c r="F12" s="8">
        <v>6517</v>
      </c>
      <c r="G12" s="11">
        <v>2107</v>
      </c>
      <c r="H12" s="10">
        <f t="shared" si="0"/>
        <v>32.330827067669169</v>
      </c>
    </row>
    <row r="13" spans="1:8" ht="15.75">
      <c r="A13" s="11">
        <v>9</v>
      </c>
      <c r="B13" s="2" t="s">
        <v>4</v>
      </c>
      <c r="C13" s="11">
        <v>717</v>
      </c>
      <c r="D13" s="11">
        <v>9</v>
      </c>
      <c r="E13" s="10">
        <f t="shared" si="1"/>
        <v>1.2552301255230125</v>
      </c>
      <c r="F13" s="8">
        <v>5932</v>
      </c>
      <c r="G13" s="11">
        <v>428</v>
      </c>
      <c r="H13" s="10">
        <f t="shared" si="0"/>
        <v>7.2151045178691833</v>
      </c>
    </row>
    <row r="14" spans="1:8" ht="15.75">
      <c r="A14" s="11">
        <v>10</v>
      </c>
      <c r="B14" s="2" t="s">
        <v>36</v>
      </c>
      <c r="C14" s="11">
        <v>1076</v>
      </c>
      <c r="D14" s="11">
        <v>165</v>
      </c>
      <c r="E14" s="10">
        <f t="shared" si="1"/>
        <v>15.33457249070632</v>
      </c>
      <c r="F14" s="8">
        <v>7683</v>
      </c>
      <c r="G14" s="11">
        <v>3247</v>
      </c>
      <c r="H14" s="10">
        <f t="shared" si="0"/>
        <v>42.262137185995051</v>
      </c>
    </row>
    <row r="15" spans="1:8" ht="15.75">
      <c r="A15" s="11">
        <v>11</v>
      </c>
      <c r="B15" s="4" t="s">
        <v>5</v>
      </c>
      <c r="C15" s="11">
        <v>273</v>
      </c>
      <c r="D15" s="11">
        <v>24</v>
      </c>
      <c r="E15" s="10">
        <v>0</v>
      </c>
      <c r="F15" s="8">
        <v>4024</v>
      </c>
      <c r="G15" s="11">
        <v>908</v>
      </c>
      <c r="H15" s="10">
        <f t="shared" si="0"/>
        <v>22.564612326043736</v>
      </c>
    </row>
    <row r="16" spans="1:8" ht="15.75">
      <c r="A16" s="11">
        <v>12</v>
      </c>
      <c r="B16" s="4" t="s">
        <v>6</v>
      </c>
      <c r="C16" s="11">
        <v>638</v>
      </c>
      <c r="D16" s="11">
        <v>76</v>
      </c>
      <c r="E16" s="10">
        <v>0</v>
      </c>
      <c r="F16" s="8">
        <v>4753</v>
      </c>
      <c r="G16" s="11">
        <v>1169</v>
      </c>
      <c r="H16" s="10">
        <f t="shared" si="0"/>
        <v>24.594992636229748</v>
      </c>
    </row>
    <row r="17" spans="1:8" ht="15.75">
      <c r="A17" s="11">
        <v>13</v>
      </c>
      <c r="B17" s="4" t="s">
        <v>7</v>
      </c>
      <c r="C17" s="11">
        <v>1078</v>
      </c>
      <c r="D17" s="11">
        <v>702</v>
      </c>
      <c r="E17" s="10">
        <f t="shared" si="1"/>
        <v>65.120593692022268</v>
      </c>
      <c r="F17" s="8">
        <v>7232</v>
      </c>
      <c r="G17" s="11">
        <v>4144</v>
      </c>
      <c r="H17" s="10">
        <f t="shared" si="0"/>
        <v>57.30088495575221</v>
      </c>
    </row>
    <row r="18" spans="1:8" ht="15.75">
      <c r="A18" s="11">
        <v>14</v>
      </c>
      <c r="B18" s="4" t="s">
        <v>8</v>
      </c>
      <c r="C18" s="11">
        <v>1268</v>
      </c>
      <c r="D18" s="11">
        <v>133</v>
      </c>
      <c r="E18" s="10">
        <f t="shared" si="1"/>
        <v>10.488958990536277</v>
      </c>
      <c r="F18" s="8">
        <v>8883</v>
      </c>
      <c r="G18" s="11">
        <v>951</v>
      </c>
      <c r="H18" s="10">
        <f t="shared" si="0"/>
        <v>10.705842620736238</v>
      </c>
    </row>
    <row r="19" spans="1:8" ht="15.75">
      <c r="A19" s="11">
        <v>15</v>
      </c>
      <c r="B19" s="4" t="s">
        <v>9</v>
      </c>
      <c r="C19" s="11">
        <v>648</v>
      </c>
      <c r="D19" s="11">
        <v>10</v>
      </c>
      <c r="E19" s="10">
        <f t="shared" si="1"/>
        <v>1.5432098765432098</v>
      </c>
      <c r="F19" s="8">
        <v>4957</v>
      </c>
      <c r="G19" s="11">
        <v>286</v>
      </c>
      <c r="H19" s="10">
        <f t="shared" si="0"/>
        <v>5.7696187210006054</v>
      </c>
    </row>
    <row r="20" spans="1:8" ht="15.75">
      <c r="A20" s="11">
        <v>16</v>
      </c>
      <c r="B20" s="4" t="s">
        <v>10</v>
      </c>
      <c r="C20" s="11">
        <v>957</v>
      </c>
      <c r="D20" s="11">
        <v>276</v>
      </c>
      <c r="E20" s="10">
        <f t="shared" si="1"/>
        <v>28.840125391849529</v>
      </c>
      <c r="F20" s="8">
        <v>6740</v>
      </c>
      <c r="G20" s="11">
        <v>1847</v>
      </c>
      <c r="H20" s="10">
        <f t="shared" si="0"/>
        <v>27.403560830860535</v>
      </c>
    </row>
    <row r="21" spans="1:8" ht="15.75">
      <c r="A21" s="11">
        <v>17</v>
      </c>
      <c r="B21" s="4" t="s">
        <v>11</v>
      </c>
      <c r="C21" s="11">
        <v>536</v>
      </c>
      <c r="D21" s="11">
        <v>20</v>
      </c>
      <c r="E21" s="10">
        <f t="shared" si="1"/>
        <v>3.7313432835820892</v>
      </c>
      <c r="F21" s="8">
        <v>4097</v>
      </c>
      <c r="G21" s="11">
        <v>179</v>
      </c>
      <c r="H21" s="10">
        <f t="shared" si="0"/>
        <v>4.3690505247742246</v>
      </c>
    </row>
    <row r="22" spans="1:8" ht="15.75">
      <c r="A22" s="11">
        <v>18</v>
      </c>
      <c r="B22" s="2" t="s">
        <v>12</v>
      </c>
      <c r="C22" s="11">
        <v>1001</v>
      </c>
      <c r="D22" s="11">
        <v>406</v>
      </c>
      <c r="E22" s="10">
        <f t="shared" si="1"/>
        <v>40.55944055944056</v>
      </c>
      <c r="F22" s="8">
        <v>7295</v>
      </c>
      <c r="G22" s="11">
        <v>3270</v>
      </c>
      <c r="H22" s="10">
        <f t="shared" si="0"/>
        <v>44.825222755311856</v>
      </c>
    </row>
    <row r="23" spans="1:8" ht="15.75">
      <c r="A23" s="11">
        <v>19</v>
      </c>
      <c r="B23" s="2" t="s">
        <v>25</v>
      </c>
      <c r="C23" s="11">
        <v>987</v>
      </c>
      <c r="D23" s="11">
        <v>56</v>
      </c>
      <c r="E23" s="10">
        <f t="shared" si="1"/>
        <v>5.6737588652482271</v>
      </c>
      <c r="F23" s="8">
        <v>6498</v>
      </c>
      <c r="G23" s="11">
        <v>522</v>
      </c>
      <c r="H23" s="10">
        <f t="shared" si="0"/>
        <v>8.0332409972299157</v>
      </c>
    </row>
    <row r="24" spans="1:8" ht="15.75">
      <c r="A24" s="11">
        <v>20</v>
      </c>
      <c r="B24" s="4" t="s">
        <v>13</v>
      </c>
      <c r="C24" s="11">
        <v>920</v>
      </c>
      <c r="D24" s="11">
        <v>0</v>
      </c>
      <c r="E24" s="10">
        <f t="shared" si="1"/>
        <v>0</v>
      </c>
      <c r="F24" s="8">
        <v>6881</v>
      </c>
      <c r="G24" s="11">
        <v>336</v>
      </c>
      <c r="H24" s="10">
        <f t="shared" si="0"/>
        <v>4.8830111902339777</v>
      </c>
    </row>
    <row r="25" spans="1:8" ht="15.75">
      <c r="A25" s="11">
        <v>21</v>
      </c>
      <c r="B25" s="2" t="s">
        <v>14</v>
      </c>
      <c r="C25" s="11">
        <v>980</v>
      </c>
      <c r="D25" s="11">
        <v>540</v>
      </c>
      <c r="E25" s="10">
        <f t="shared" si="1"/>
        <v>55.102040816326522</v>
      </c>
      <c r="F25" s="8">
        <v>7895</v>
      </c>
      <c r="G25" s="11">
        <v>3632</v>
      </c>
      <c r="H25" s="10">
        <f t="shared" si="0"/>
        <v>46.003799873337556</v>
      </c>
    </row>
    <row r="26" spans="1:8" ht="15.75">
      <c r="A26" s="11">
        <v>22</v>
      </c>
      <c r="B26" s="4" t="s">
        <v>15</v>
      </c>
      <c r="C26" s="11">
        <v>942</v>
      </c>
      <c r="D26" s="11">
        <v>194</v>
      </c>
      <c r="E26" s="10">
        <f t="shared" si="1"/>
        <v>20.594479830148622</v>
      </c>
      <c r="F26" s="8">
        <v>7054</v>
      </c>
      <c r="G26" s="11">
        <v>1438</v>
      </c>
      <c r="H26" s="10">
        <f t="shared" si="0"/>
        <v>20.385596824496741</v>
      </c>
    </row>
    <row r="27" spans="1:8" ht="15.75">
      <c r="A27" s="11"/>
      <c r="B27" s="2" t="s">
        <v>16</v>
      </c>
      <c r="C27" s="11">
        <f>SUM(C5:C26)</f>
        <v>18168</v>
      </c>
      <c r="D27" s="11">
        <f>SUM(D5:D26)</f>
        <v>5158</v>
      </c>
      <c r="E27" s="10">
        <f>D27/C27*100</f>
        <v>28.39057683839718</v>
      </c>
      <c r="F27" s="11">
        <f>SUM(F5:F26)</f>
        <v>137290</v>
      </c>
      <c r="G27" s="11">
        <f>SUM(G5:G26)</f>
        <v>43112</v>
      </c>
      <c r="H27" s="10">
        <f>G27/F27*100</f>
        <v>31.402141452400027</v>
      </c>
    </row>
    <row r="28" spans="1:8">
      <c r="A28" s="5"/>
      <c r="B28" s="1"/>
      <c r="C28" s="5"/>
      <c r="D28" s="1"/>
      <c r="E28" s="1"/>
    </row>
  </sheetData>
  <mergeCells count="3"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8"/>
  <sheetViews>
    <sheetView topLeftCell="A10" workbookViewId="0">
      <selection activeCell="D27" sqref="D27"/>
    </sheetView>
  </sheetViews>
  <sheetFormatPr defaultRowHeight="15"/>
  <cols>
    <col min="1" max="1" width="6.85546875" customWidth="1"/>
    <col min="2" max="2" width="16.5703125" bestFit="1" customWidth="1"/>
    <col min="3" max="3" width="18.42578125" style="6" customWidth="1"/>
    <col min="4" max="5" width="18.42578125" customWidth="1"/>
    <col min="6" max="6" width="19.140625" customWidth="1"/>
    <col min="7" max="7" width="18.5703125" customWidth="1"/>
    <col min="8" max="8" width="16.42578125" customWidth="1"/>
  </cols>
  <sheetData>
    <row r="1" spans="1:8" ht="15.75">
      <c r="A1" s="29" t="s">
        <v>30</v>
      </c>
      <c r="B1" s="29"/>
      <c r="C1" s="29"/>
      <c r="D1" s="29"/>
      <c r="E1" s="29"/>
      <c r="F1" s="29"/>
      <c r="G1" s="29"/>
      <c r="H1" s="29"/>
    </row>
    <row r="2" spans="1:8" ht="15.75">
      <c r="A2" s="30" t="s">
        <v>28</v>
      </c>
      <c r="B2" s="30"/>
      <c r="C2" s="30"/>
      <c r="D2" s="30"/>
      <c r="E2" s="30"/>
      <c r="F2" s="30"/>
      <c r="G2" s="30"/>
      <c r="H2" s="30"/>
    </row>
    <row r="3" spans="1:8" ht="15.75">
      <c r="A3" s="29" t="s">
        <v>94</v>
      </c>
      <c r="B3" s="29"/>
      <c r="C3" s="29"/>
      <c r="D3" s="29"/>
      <c r="E3" s="29"/>
      <c r="F3" s="29"/>
      <c r="G3" s="29"/>
      <c r="H3" s="29"/>
    </row>
    <row r="4" spans="1:8" ht="72.75" customHeight="1">
      <c r="A4" s="11" t="s">
        <v>19</v>
      </c>
      <c r="B4" s="12" t="s">
        <v>20</v>
      </c>
      <c r="C4" s="12" t="s">
        <v>26</v>
      </c>
      <c r="D4" s="12" t="s">
        <v>27</v>
      </c>
      <c r="E4" s="12" t="s">
        <v>34</v>
      </c>
      <c r="F4" s="12" t="s">
        <v>95</v>
      </c>
      <c r="G4" s="12" t="s">
        <v>96</v>
      </c>
      <c r="H4" s="12" t="s">
        <v>63</v>
      </c>
    </row>
    <row r="5" spans="1:8" ht="18" customHeight="1">
      <c r="A5" s="11">
        <v>1</v>
      </c>
      <c r="B5" s="2" t="s">
        <v>21</v>
      </c>
      <c r="C5" s="8">
        <v>1094</v>
      </c>
      <c r="D5" s="11">
        <v>984</v>
      </c>
      <c r="E5" s="10">
        <f>D5/C5*100</f>
        <v>89.945155393053014</v>
      </c>
      <c r="F5" s="8">
        <f>C5*8</f>
        <v>8752</v>
      </c>
      <c r="G5" s="8">
        <v>7762</v>
      </c>
      <c r="H5" s="10">
        <f>G5/F5*100</f>
        <v>88.688299817184642</v>
      </c>
    </row>
    <row r="6" spans="1:8" ht="18" customHeight="1">
      <c r="A6" s="11">
        <v>2</v>
      </c>
      <c r="B6" s="4" t="s">
        <v>0</v>
      </c>
      <c r="C6" s="9">
        <v>824</v>
      </c>
      <c r="D6" s="11">
        <v>565</v>
      </c>
      <c r="E6" s="10">
        <f t="shared" ref="E6:E26" si="0">D6/C6*100</f>
        <v>68.567961165048544</v>
      </c>
      <c r="F6" s="8">
        <f t="shared" ref="F6:F26" si="1">C6*8</f>
        <v>6592</v>
      </c>
      <c r="G6" s="8">
        <v>4237</v>
      </c>
      <c r="H6" s="10">
        <f t="shared" ref="H6:H26" si="2">G6/F6*100</f>
        <v>64.274878640776706</v>
      </c>
    </row>
    <row r="7" spans="1:8" ht="18" customHeight="1">
      <c r="A7" s="11">
        <v>3</v>
      </c>
      <c r="B7" s="2" t="s">
        <v>22</v>
      </c>
      <c r="C7" s="8">
        <v>942</v>
      </c>
      <c r="D7" s="11">
        <v>783</v>
      </c>
      <c r="E7" s="10">
        <f t="shared" si="0"/>
        <v>83.121019108280265</v>
      </c>
      <c r="F7" s="8">
        <f t="shared" si="1"/>
        <v>7536</v>
      </c>
      <c r="G7" s="8">
        <v>6806</v>
      </c>
      <c r="H7" s="10">
        <f t="shared" si="2"/>
        <v>90.313163481953296</v>
      </c>
    </row>
    <row r="8" spans="1:8" ht="18" customHeight="1">
      <c r="A8" s="11">
        <v>4</v>
      </c>
      <c r="B8" s="2" t="s">
        <v>23</v>
      </c>
      <c r="C8" s="8">
        <v>1047</v>
      </c>
      <c r="D8" s="11">
        <v>840</v>
      </c>
      <c r="E8" s="10">
        <f t="shared" si="0"/>
        <v>80.229226361031508</v>
      </c>
      <c r="F8" s="8">
        <f t="shared" si="1"/>
        <v>8376</v>
      </c>
      <c r="G8" s="8">
        <v>5796</v>
      </c>
      <c r="H8" s="10">
        <f t="shared" si="2"/>
        <v>69.197707736389674</v>
      </c>
    </row>
    <row r="9" spans="1:8" ht="18" customHeight="1">
      <c r="A9" s="11">
        <v>5</v>
      </c>
      <c r="B9" s="2" t="s">
        <v>24</v>
      </c>
      <c r="C9" s="8">
        <v>1141</v>
      </c>
      <c r="D9" s="11">
        <v>987</v>
      </c>
      <c r="E9" s="10">
        <f t="shared" si="0"/>
        <v>86.50306748466258</v>
      </c>
      <c r="F9" s="8">
        <f t="shared" si="1"/>
        <v>9128</v>
      </c>
      <c r="G9" s="8">
        <v>8110</v>
      </c>
      <c r="H9" s="10">
        <f t="shared" si="2"/>
        <v>88.847502191060471</v>
      </c>
    </row>
    <row r="10" spans="1:8" ht="18" customHeight="1">
      <c r="A10" s="11">
        <v>6</v>
      </c>
      <c r="B10" s="4" t="s">
        <v>1</v>
      </c>
      <c r="C10" s="9">
        <v>1058</v>
      </c>
      <c r="D10" s="11">
        <v>779</v>
      </c>
      <c r="E10" s="10">
        <f t="shared" si="0"/>
        <v>73.629489603024581</v>
      </c>
      <c r="F10" s="8">
        <f t="shared" si="1"/>
        <v>8464</v>
      </c>
      <c r="G10" s="8">
        <v>6472</v>
      </c>
      <c r="H10" s="10">
        <f t="shared" si="2"/>
        <v>76.465028355387517</v>
      </c>
    </row>
    <row r="11" spans="1:8" ht="18" customHeight="1">
      <c r="A11" s="11">
        <v>7</v>
      </c>
      <c r="B11" s="4" t="s">
        <v>2</v>
      </c>
      <c r="C11" s="9">
        <v>1224</v>
      </c>
      <c r="D11" s="11">
        <v>949</v>
      </c>
      <c r="E11" s="10">
        <f t="shared" si="0"/>
        <v>77.532679738562095</v>
      </c>
      <c r="F11" s="8">
        <f t="shared" si="1"/>
        <v>9792</v>
      </c>
      <c r="G11" s="8">
        <v>7553</v>
      </c>
      <c r="H11" s="10">
        <f t="shared" si="2"/>
        <v>77.134395424836597</v>
      </c>
    </row>
    <row r="12" spans="1:8" ht="18" customHeight="1">
      <c r="A12" s="11">
        <v>8</v>
      </c>
      <c r="B12" s="4" t="s">
        <v>3</v>
      </c>
      <c r="C12" s="9">
        <v>964</v>
      </c>
      <c r="D12" s="11">
        <v>888</v>
      </c>
      <c r="E12" s="10">
        <f t="shared" si="0"/>
        <v>92.116182572614107</v>
      </c>
      <c r="F12" s="8">
        <f t="shared" si="1"/>
        <v>7712</v>
      </c>
      <c r="G12" s="8">
        <v>7405</v>
      </c>
      <c r="H12" s="10">
        <f t="shared" si="2"/>
        <v>96.019190871369304</v>
      </c>
    </row>
    <row r="13" spans="1:8" ht="18" customHeight="1">
      <c r="A13" s="11">
        <v>9</v>
      </c>
      <c r="B13" s="2" t="s">
        <v>4</v>
      </c>
      <c r="C13" s="8">
        <v>959</v>
      </c>
      <c r="D13" s="11">
        <v>818</v>
      </c>
      <c r="E13" s="10">
        <f t="shared" si="0"/>
        <v>85.29718456725756</v>
      </c>
      <c r="F13" s="8">
        <f t="shared" si="1"/>
        <v>7672</v>
      </c>
      <c r="G13" s="8">
        <v>6750</v>
      </c>
      <c r="H13" s="10">
        <f t="shared" si="2"/>
        <v>87.982273201251303</v>
      </c>
    </row>
    <row r="14" spans="1:8" ht="18" customHeight="1">
      <c r="A14" s="11">
        <v>10</v>
      </c>
      <c r="B14" s="2" t="s">
        <v>36</v>
      </c>
      <c r="C14" s="8">
        <v>1182</v>
      </c>
      <c r="D14" s="11">
        <v>960</v>
      </c>
      <c r="E14" s="10">
        <f t="shared" si="0"/>
        <v>81.218274111675129</v>
      </c>
      <c r="F14" s="8">
        <f t="shared" si="1"/>
        <v>9456</v>
      </c>
      <c r="G14" s="8">
        <v>8643</v>
      </c>
      <c r="H14" s="10">
        <f t="shared" si="2"/>
        <v>91.402284263959388</v>
      </c>
    </row>
    <row r="15" spans="1:8" ht="18" customHeight="1">
      <c r="A15" s="11">
        <v>11</v>
      </c>
      <c r="B15" s="4" t="s">
        <v>5</v>
      </c>
      <c r="C15" s="9">
        <v>1053</v>
      </c>
      <c r="D15" s="11">
        <v>458</v>
      </c>
      <c r="E15" s="10">
        <f t="shared" si="0"/>
        <v>43.494776828110162</v>
      </c>
      <c r="F15" s="8">
        <f t="shared" si="1"/>
        <v>8424</v>
      </c>
      <c r="G15" s="8">
        <v>4482</v>
      </c>
      <c r="H15" s="10">
        <f t="shared" si="2"/>
        <v>53.205128205128204</v>
      </c>
    </row>
    <row r="16" spans="1:8" ht="18" customHeight="1">
      <c r="A16" s="11">
        <v>12</v>
      </c>
      <c r="B16" s="4" t="s">
        <v>6</v>
      </c>
      <c r="C16" s="9">
        <v>1086</v>
      </c>
      <c r="D16" s="11">
        <v>954</v>
      </c>
      <c r="E16" s="10">
        <f t="shared" si="0"/>
        <v>87.845303867403317</v>
      </c>
      <c r="F16" s="8">
        <f t="shared" si="1"/>
        <v>8688</v>
      </c>
      <c r="G16" s="8">
        <v>5707</v>
      </c>
      <c r="H16" s="10">
        <f t="shared" si="2"/>
        <v>65.688305709023936</v>
      </c>
    </row>
    <row r="17" spans="1:8" ht="18" customHeight="1">
      <c r="A17" s="11">
        <v>13</v>
      </c>
      <c r="B17" s="4" t="s">
        <v>7</v>
      </c>
      <c r="C17" s="9">
        <v>1071</v>
      </c>
      <c r="D17" s="11">
        <v>1039</v>
      </c>
      <c r="E17" s="10">
        <f t="shared" si="0"/>
        <v>97.012138188608773</v>
      </c>
      <c r="F17" s="8">
        <f t="shared" si="1"/>
        <v>8568</v>
      </c>
      <c r="G17" s="8">
        <v>8271</v>
      </c>
      <c r="H17" s="10">
        <f t="shared" si="2"/>
        <v>96.533613445378151</v>
      </c>
    </row>
    <row r="18" spans="1:8" ht="18" customHeight="1">
      <c r="A18" s="11">
        <v>14</v>
      </c>
      <c r="B18" s="4" t="s">
        <v>8</v>
      </c>
      <c r="C18" s="9">
        <v>1569</v>
      </c>
      <c r="D18" s="11">
        <v>1166</v>
      </c>
      <c r="E18" s="10">
        <f t="shared" si="0"/>
        <v>74.314850223072014</v>
      </c>
      <c r="F18" s="8">
        <f t="shared" si="1"/>
        <v>12552</v>
      </c>
      <c r="G18" s="8">
        <v>10049</v>
      </c>
      <c r="H18" s="10">
        <f t="shared" si="2"/>
        <v>80.058954748247288</v>
      </c>
    </row>
    <row r="19" spans="1:8" ht="18" customHeight="1">
      <c r="A19" s="11">
        <v>15</v>
      </c>
      <c r="B19" s="4" t="s">
        <v>9</v>
      </c>
      <c r="C19" s="9">
        <v>842</v>
      </c>
      <c r="D19" s="11">
        <v>568</v>
      </c>
      <c r="E19" s="10">
        <f t="shared" si="0"/>
        <v>67.458432304038013</v>
      </c>
      <c r="F19" s="8">
        <f t="shared" si="1"/>
        <v>6736</v>
      </c>
      <c r="G19" s="8">
        <v>5525</v>
      </c>
      <c r="H19" s="10">
        <f t="shared" si="2"/>
        <v>82.021971496437047</v>
      </c>
    </row>
    <row r="20" spans="1:8" ht="18" customHeight="1">
      <c r="A20" s="11">
        <v>16</v>
      </c>
      <c r="B20" s="4" t="s">
        <v>10</v>
      </c>
      <c r="C20" s="9">
        <v>923</v>
      </c>
      <c r="D20" s="11">
        <v>993</v>
      </c>
      <c r="E20" s="10">
        <f t="shared" si="0"/>
        <v>107.58396533044422</v>
      </c>
      <c r="F20" s="8">
        <f t="shared" si="1"/>
        <v>7384</v>
      </c>
      <c r="G20" s="8">
        <v>7733</v>
      </c>
      <c r="H20" s="10">
        <f t="shared" si="2"/>
        <v>104.72643553629469</v>
      </c>
    </row>
    <row r="21" spans="1:8" ht="18" customHeight="1">
      <c r="A21" s="11">
        <v>17</v>
      </c>
      <c r="B21" s="4" t="s">
        <v>11</v>
      </c>
      <c r="C21" s="9">
        <v>628</v>
      </c>
      <c r="D21" s="11">
        <v>650</v>
      </c>
      <c r="E21" s="10">
        <f t="shared" si="0"/>
        <v>103.5031847133758</v>
      </c>
      <c r="F21" s="8">
        <f t="shared" si="1"/>
        <v>5024</v>
      </c>
      <c r="G21" s="8">
        <v>4747</v>
      </c>
      <c r="H21" s="10">
        <f t="shared" si="2"/>
        <v>94.486464968152859</v>
      </c>
    </row>
    <row r="22" spans="1:8" ht="18" customHeight="1">
      <c r="A22" s="11">
        <v>18</v>
      </c>
      <c r="B22" s="2" t="s">
        <v>12</v>
      </c>
      <c r="C22" s="8">
        <v>1338</v>
      </c>
      <c r="D22" s="11">
        <v>1056</v>
      </c>
      <c r="E22" s="10">
        <f t="shared" si="0"/>
        <v>78.923766816143498</v>
      </c>
      <c r="F22" s="8">
        <f t="shared" si="1"/>
        <v>10704</v>
      </c>
      <c r="G22" s="8">
        <v>8351</v>
      </c>
      <c r="H22" s="10">
        <f t="shared" si="2"/>
        <v>78.017563527653209</v>
      </c>
    </row>
    <row r="23" spans="1:8" ht="18" customHeight="1">
      <c r="A23" s="11">
        <v>19</v>
      </c>
      <c r="B23" s="2" t="s">
        <v>25</v>
      </c>
      <c r="C23" s="8">
        <v>1020</v>
      </c>
      <c r="D23" s="11">
        <v>962</v>
      </c>
      <c r="E23" s="10">
        <f t="shared" si="0"/>
        <v>94.313725490196077</v>
      </c>
      <c r="F23" s="8">
        <f t="shared" si="1"/>
        <v>8160</v>
      </c>
      <c r="G23" s="8">
        <v>7460</v>
      </c>
      <c r="H23" s="10">
        <f t="shared" si="2"/>
        <v>91.421568627450981</v>
      </c>
    </row>
    <row r="24" spans="1:8" ht="18" customHeight="1">
      <c r="A24" s="11">
        <v>20</v>
      </c>
      <c r="B24" s="4" t="s">
        <v>13</v>
      </c>
      <c r="C24" s="9">
        <v>938</v>
      </c>
      <c r="D24" s="11">
        <v>940</v>
      </c>
      <c r="E24" s="10">
        <f t="shared" si="0"/>
        <v>100.21321961620468</v>
      </c>
      <c r="F24" s="8">
        <f t="shared" si="1"/>
        <v>7504</v>
      </c>
      <c r="G24" s="8">
        <v>7821</v>
      </c>
      <c r="H24" s="10">
        <f t="shared" si="2"/>
        <v>104.22441364605544</v>
      </c>
    </row>
    <row r="25" spans="1:8" ht="18" customHeight="1">
      <c r="A25" s="11">
        <v>21</v>
      </c>
      <c r="B25" s="2" t="s">
        <v>14</v>
      </c>
      <c r="C25" s="8">
        <v>1139</v>
      </c>
      <c r="D25" s="11">
        <v>1198</v>
      </c>
      <c r="E25" s="10">
        <f>D25/C25*100</f>
        <v>105.17998244073749</v>
      </c>
      <c r="F25" s="8">
        <f t="shared" si="1"/>
        <v>9112</v>
      </c>
      <c r="G25" s="8">
        <v>9093</v>
      </c>
      <c r="H25" s="10">
        <f t="shared" si="2"/>
        <v>99.791483757682172</v>
      </c>
    </row>
    <row r="26" spans="1:8" ht="18" customHeight="1">
      <c r="A26" s="11">
        <v>22</v>
      </c>
      <c r="B26" s="4" t="s">
        <v>15</v>
      </c>
      <c r="C26" s="9">
        <v>1237</v>
      </c>
      <c r="D26" s="11">
        <v>966</v>
      </c>
      <c r="E26" s="10">
        <f t="shared" si="0"/>
        <v>78.092158447857713</v>
      </c>
      <c r="F26" s="8">
        <f t="shared" si="1"/>
        <v>9896</v>
      </c>
      <c r="G26" s="8">
        <v>8020</v>
      </c>
      <c r="H26" s="10">
        <f t="shared" si="2"/>
        <v>81.042845594179468</v>
      </c>
    </row>
    <row r="27" spans="1:8" ht="15.75">
      <c r="A27" s="11"/>
      <c r="B27" s="2" t="s">
        <v>16</v>
      </c>
      <c r="C27" s="11">
        <f>SUM(C5:C26)</f>
        <v>23279</v>
      </c>
      <c r="D27" s="11">
        <f>SUM(D5:D26)</f>
        <v>19503</v>
      </c>
      <c r="E27" s="10">
        <f>D27/C27*100</f>
        <v>83.779371966149753</v>
      </c>
      <c r="F27" s="9">
        <f>SUM(F5:F26)</f>
        <v>186232</v>
      </c>
      <c r="G27" s="8">
        <f>SUM(G5:G26)</f>
        <v>156793</v>
      </c>
      <c r="H27" s="10">
        <f>G27/F27*100</f>
        <v>84.192297779114227</v>
      </c>
    </row>
    <row r="28" spans="1:8">
      <c r="A28" s="1"/>
      <c r="B28" s="1"/>
      <c r="C28" s="5"/>
      <c r="D28" s="1"/>
      <c r="E28" s="1"/>
    </row>
  </sheetData>
  <mergeCells count="3"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28"/>
  <sheetViews>
    <sheetView topLeftCell="A10" workbookViewId="0">
      <selection activeCell="D27" sqref="D27"/>
    </sheetView>
  </sheetViews>
  <sheetFormatPr defaultRowHeight="15"/>
  <cols>
    <col min="1" max="1" width="5.140625" style="6" customWidth="1"/>
    <col min="2" max="2" width="16.85546875" customWidth="1"/>
    <col min="3" max="3" width="21.5703125" style="6" customWidth="1"/>
    <col min="4" max="5" width="21.5703125" customWidth="1"/>
    <col min="6" max="6" width="14.5703125" customWidth="1"/>
    <col min="7" max="7" width="16.7109375" customWidth="1"/>
    <col min="8" max="8" width="15" customWidth="1"/>
  </cols>
  <sheetData>
    <row r="1" spans="1:8" ht="15.75">
      <c r="A1" s="29" t="s">
        <v>30</v>
      </c>
      <c r="B1" s="29"/>
      <c r="C1" s="29"/>
      <c r="D1" s="29"/>
      <c r="E1" s="29"/>
      <c r="F1" s="29"/>
      <c r="G1" s="29"/>
      <c r="H1" s="29"/>
    </row>
    <row r="2" spans="1:8" ht="20.25" customHeight="1">
      <c r="A2" s="30" t="s">
        <v>68</v>
      </c>
      <c r="B2" s="30"/>
      <c r="C2" s="30"/>
      <c r="D2" s="30"/>
      <c r="E2" s="30"/>
      <c r="F2" s="30"/>
      <c r="G2" s="30"/>
      <c r="H2" s="30"/>
    </row>
    <row r="3" spans="1:8" ht="15.75">
      <c r="A3" s="29" t="s">
        <v>94</v>
      </c>
      <c r="B3" s="29"/>
      <c r="C3" s="29"/>
      <c r="D3" s="29"/>
      <c r="E3" s="29"/>
      <c r="F3" s="29"/>
      <c r="G3" s="29"/>
      <c r="H3" s="29"/>
    </row>
    <row r="4" spans="1:8" ht="90.75">
      <c r="A4" s="11" t="s">
        <v>19</v>
      </c>
      <c r="B4" s="12" t="s">
        <v>20</v>
      </c>
      <c r="C4" s="12" t="s">
        <v>18</v>
      </c>
      <c r="D4" s="12" t="s">
        <v>32</v>
      </c>
      <c r="E4" s="12" t="s">
        <v>50</v>
      </c>
      <c r="F4" s="12" t="s">
        <v>97</v>
      </c>
      <c r="G4" s="12" t="s">
        <v>98</v>
      </c>
      <c r="H4" s="12" t="s">
        <v>77</v>
      </c>
    </row>
    <row r="5" spans="1:8" ht="15.75">
      <c r="A5" s="11">
        <v>1</v>
      </c>
      <c r="B5" s="2" t="s">
        <v>21</v>
      </c>
      <c r="C5" s="11">
        <v>984</v>
      </c>
      <c r="D5" s="11">
        <v>85</v>
      </c>
      <c r="E5" s="10">
        <f>D5/C5*100</f>
        <v>8.6382113821138216</v>
      </c>
      <c r="F5" s="8">
        <v>7762</v>
      </c>
      <c r="G5" s="11">
        <v>888</v>
      </c>
      <c r="H5" s="10">
        <f t="shared" ref="H5:H26" si="0">G5/F5*100</f>
        <v>11.440350425148157</v>
      </c>
    </row>
    <row r="6" spans="1:8" ht="15.75">
      <c r="A6" s="11">
        <v>2</v>
      </c>
      <c r="B6" s="4" t="s">
        <v>0</v>
      </c>
      <c r="C6" s="11">
        <v>565</v>
      </c>
      <c r="D6" s="11">
        <v>33</v>
      </c>
      <c r="E6" s="10">
        <f>D6/C6*100</f>
        <v>5.8407079646017701</v>
      </c>
      <c r="F6" s="8">
        <v>4237</v>
      </c>
      <c r="G6" s="11">
        <v>352</v>
      </c>
      <c r="H6" s="10">
        <f t="shared" si="0"/>
        <v>8.3077649280151036</v>
      </c>
    </row>
    <row r="7" spans="1:8" ht="15.75">
      <c r="A7" s="11">
        <v>3</v>
      </c>
      <c r="B7" s="2" t="s">
        <v>22</v>
      </c>
      <c r="C7" s="11">
        <v>783</v>
      </c>
      <c r="D7" s="11">
        <v>68</v>
      </c>
      <c r="E7" s="10">
        <f>D7/C7*100</f>
        <v>8.6845466155810982</v>
      </c>
      <c r="F7" s="8">
        <v>6806</v>
      </c>
      <c r="G7" s="11">
        <v>754</v>
      </c>
      <c r="H7" s="10">
        <f t="shared" si="0"/>
        <v>11.078460182192183</v>
      </c>
    </row>
    <row r="8" spans="1:8" ht="15.75">
      <c r="A8" s="11">
        <v>4</v>
      </c>
      <c r="B8" s="2" t="s">
        <v>23</v>
      </c>
      <c r="C8" s="11">
        <v>840</v>
      </c>
      <c r="D8" s="11">
        <v>65</v>
      </c>
      <c r="E8" s="10">
        <v>0</v>
      </c>
      <c r="F8" s="8">
        <v>5796</v>
      </c>
      <c r="G8" s="11">
        <v>642</v>
      </c>
      <c r="H8" s="10">
        <f t="shared" si="0"/>
        <v>11.076604554865424</v>
      </c>
    </row>
    <row r="9" spans="1:8" ht="15.75">
      <c r="A9" s="11">
        <v>5</v>
      </c>
      <c r="B9" s="2" t="s">
        <v>24</v>
      </c>
      <c r="C9" s="11">
        <v>987</v>
      </c>
      <c r="D9" s="11">
        <v>987</v>
      </c>
      <c r="E9" s="10">
        <f t="shared" ref="E9:E26" si="1">D9/C9*100</f>
        <v>100</v>
      </c>
      <c r="F9" s="8">
        <v>8110</v>
      </c>
      <c r="G9" s="11">
        <v>8110</v>
      </c>
      <c r="H9" s="10">
        <f t="shared" si="0"/>
        <v>100</v>
      </c>
    </row>
    <row r="10" spans="1:8" ht="15.75">
      <c r="A10" s="11">
        <v>6</v>
      </c>
      <c r="B10" s="4" t="s">
        <v>1</v>
      </c>
      <c r="C10" s="11">
        <v>779</v>
      </c>
      <c r="D10" s="11">
        <v>562</v>
      </c>
      <c r="E10" s="10">
        <f t="shared" si="1"/>
        <v>72.143774069319647</v>
      </c>
      <c r="F10" s="8">
        <v>6472</v>
      </c>
      <c r="G10" s="11">
        <v>5102</v>
      </c>
      <c r="H10" s="10">
        <f t="shared" si="0"/>
        <v>78.83189122373301</v>
      </c>
    </row>
    <row r="11" spans="1:8" ht="15.75">
      <c r="A11" s="11">
        <v>7</v>
      </c>
      <c r="B11" s="4" t="s">
        <v>2</v>
      </c>
      <c r="C11" s="11">
        <v>949</v>
      </c>
      <c r="D11" s="11">
        <v>777</v>
      </c>
      <c r="E11" s="10">
        <f t="shared" si="1"/>
        <v>81.87565858798736</v>
      </c>
      <c r="F11" s="8">
        <v>7553</v>
      </c>
      <c r="G11" s="11">
        <v>5377</v>
      </c>
      <c r="H11" s="10">
        <f t="shared" si="0"/>
        <v>71.190255527604933</v>
      </c>
    </row>
    <row r="12" spans="1:8" ht="15.75">
      <c r="A12" s="11">
        <v>8</v>
      </c>
      <c r="B12" s="4" t="s">
        <v>3</v>
      </c>
      <c r="C12" s="11">
        <v>888</v>
      </c>
      <c r="D12" s="11">
        <v>248</v>
      </c>
      <c r="E12" s="10">
        <f t="shared" si="1"/>
        <v>27.927927927927925</v>
      </c>
      <c r="F12" s="8">
        <v>7405</v>
      </c>
      <c r="G12" s="11">
        <v>2355</v>
      </c>
      <c r="H12" s="10">
        <f t="shared" si="0"/>
        <v>31.802835921674543</v>
      </c>
    </row>
    <row r="13" spans="1:8" ht="15.75">
      <c r="A13" s="11">
        <v>9</v>
      </c>
      <c r="B13" s="2" t="s">
        <v>4</v>
      </c>
      <c r="C13" s="11">
        <v>818</v>
      </c>
      <c r="D13" s="11">
        <v>12</v>
      </c>
      <c r="E13" s="10">
        <f t="shared" si="1"/>
        <v>1.4669926650366749</v>
      </c>
      <c r="F13" s="8">
        <v>6750</v>
      </c>
      <c r="G13" s="11">
        <v>440</v>
      </c>
      <c r="H13" s="10">
        <f t="shared" si="0"/>
        <v>6.5185185185185182</v>
      </c>
    </row>
    <row r="14" spans="1:8" ht="15.75">
      <c r="A14" s="11">
        <v>10</v>
      </c>
      <c r="B14" s="2" t="s">
        <v>36</v>
      </c>
      <c r="C14" s="11">
        <v>960</v>
      </c>
      <c r="D14" s="11">
        <v>312</v>
      </c>
      <c r="E14" s="10">
        <f t="shared" si="1"/>
        <v>32.5</v>
      </c>
      <c r="F14" s="8">
        <v>8643</v>
      </c>
      <c r="G14" s="11">
        <v>3559</v>
      </c>
      <c r="H14" s="10">
        <f t="shared" si="0"/>
        <v>41.177831771375679</v>
      </c>
    </row>
    <row r="15" spans="1:8" ht="15.75">
      <c r="A15" s="11">
        <v>11</v>
      </c>
      <c r="B15" s="4" t="s">
        <v>5</v>
      </c>
      <c r="C15" s="11">
        <v>458</v>
      </c>
      <c r="D15" s="11">
        <v>26</v>
      </c>
      <c r="E15" s="10">
        <v>0</v>
      </c>
      <c r="F15" s="8">
        <v>4482</v>
      </c>
      <c r="G15" s="11">
        <v>934</v>
      </c>
      <c r="H15" s="10">
        <f t="shared" si="0"/>
        <v>20.838911200356982</v>
      </c>
    </row>
    <row r="16" spans="1:8" ht="15.75">
      <c r="A16" s="11">
        <v>12</v>
      </c>
      <c r="B16" s="4" t="s">
        <v>6</v>
      </c>
      <c r="C16" s="11">
        <v>954</v>
      </c>
      <c r="D16" s="11">
        <v>166</v>
      </c>
      <c r="E16" s="10">
        <v>0</v>
      </c>
      <c r="F16" s="8">
        <v>5707</v>
      </c>
      <c r="G16" s="11">
        <v>1335</v>
      </c>
      <c r="H16" s="10">
        <f t="shared" si="0"/>
        <v>23.392325214648675</v>
      </c>
    </row>
    <row r="17" spans="1:8" ht="15.75">
      <c r="A17" s="11">
        <v>13</v>
      </c>
      <c r="B17" s="4" t="s">
        <v>7</v>
      </c>
      <c r="C17" s="11">
        <v>1039</v>
      </c>
      <c r="D17" s="11">
        <v>731</v>
      </c>
      <c r="E17" s="10">
        <f t="shared" si="1"/>
        <v>70.356111645813286</v>
      </c>
      <c r="F17" s="8">
        <v>8271</v>
      </c>
      <c r="G17" s="11">
        <v>4875</v>
      </c>
      <c r="H17" s="10">
        <f t="shared" si="0"/>
        <v>58.94087776568734</v>
      </c>
    </row>
    <row r="18" spans="1:8" ht="15.75">
      <c r="A18" s="11">
        <v>14</v>
      </c>
      <c r="B18" s="4" t="s">
        <v>8</v>
      </c>
      <c r="C18" s="11">
        <v>1166</v>
      </c>
      <c r="D18" s="11">
        <v>229</v>
      </c>
      <c r="E18" s="10">
        <f t="shared" si="1"/>
        <v>19.639794168096056</v>
      </c>
      <c r="F18" s="8">
        <v>10049</v>
      </c>
      <c r="G18" s="11">
        <v>1180</v>
      </c>
      <c r="H18" s="10">
        <f t="shared" si="0"/>
        <v>11.742461936511097</v>
      </c>
    </row>
    <row r="19" spans="1:8" ht="15.75">
      <c r="A19" s="11">
        <v>15</v>
      </c>
      <c r="B19" s="4" t="s">
        <v>9</v>
      </c>
      <c r="C19" s="11">
        <v>568</v>
      </c>
      <c r="D19" s="11">
        <v>0</v>
      </c>
      <c r="E19" s="10">
        <f t="shared" si="1"/>
        <v>0</v>
      </c>
      <c r="F19" s="8">
        <v>5525</v>
      </c>
      <c r="G19" s="11">
        <v>286</v>
      </c>
      <c r="H19" s="10">
        <f t="shared" si="0"/>
        <v>5.1764705882352944</v>
      </c>
    </row>
    <row r="20" spans="1:8" ht="15.75">
      <c r="A20" s="11">
        <v>16</v>
      </c>
      <c r="B20" s="4" t="s">
        <v>10</v>
      </c>
      <c r="C20" s="11">
        <v>993</v>
      </c>
      <c r="D20" s="11">
        <v>265</v>
      </c>
      <c r="E20" s="10">
        <f t="shared" si="1"/>
        <v>26.686807653575023</v>
      </c>
      <c r="F20" s="8">
        <v>7733</v>
      </c>
      <c r="G20" s="11">
        <v>2112</v>
      </c>
      <c r="H20" s="10">
        <f t="shared" si="0"/>
        <v>27.311522048364157</v>
      </c>
    </row>
    <row r="21" spans="1:8" ht="15.75">
      <c r="A21" s="11">
        <v>17</v>
      </c>
      <c r="B21" s="4" t="s">
        <v>11</v>
      </c>
      <c r="C21" s="11">
        <v>650</v>
      </c>
      <c r="D21" s="11">
        <v>31</v>
      </c>
      <c r="E21" s="10">
        <f t="shared" si="1"/>
        <v>4.7692307692307692</v>
      </c>
      <c r="F21" s="8">
        <v>4747</v>
      </c>
      <c r="G21" s="11">
        <v>210</v>
      </c>
      <c r="H21" s="10">
        <f t="shared" si="0"/>
        <v>4.4238466399831466</v>
      </c>
    </row>
    <row r="22" spans="1:8" ht="15.75">
      <c r="A22" s="11">
        <v>18</v>
      </c>
      <c r="B22" s="2" t="s">
        <v>12</v>
      </c>
      <c r="C22" s="11">
        <v>1056</v>
      </c>
      <c r="D22" s="11">
        <v>402</v>
      </c>
      <c r="E22" s="10">
        <f t="shared" si="1"/>
        <v>38.06818181818182</v>
      </c>
      <c r="F22" s="8">
        <v>8351</v>
      </c>
      <c r="G22" s="11">
        <v>3672</v>
      </c>
      <c r="H22" s="10">
        <f t="shared" si="0"/>
        <v>43.970781942282358</v>
      </c>
    </row>
    <row r="23" spans="1:8" ht="15.75">
      <c r="A23" s="11">
        <v>19</v>
      </c>
      <c r="B23" s="2" t="s">
        <v>25</v>
      </c>
      <c r="C23" s="11">
        <v>962</v>
      </c>
      <c r="D23" s="11">
        <v>50</v>
      </c>
      <c r="E23" s="10">
        <f t="shared" si="1"/>
        <v>5.1975051975051976</v>
      </c>
      <c r="F23" s="8">
        <v>7460</v>
      </c>
      <c r="G23" s="11">
        <v>572</v>
      </c>
      <c r="H23" s="10">
        <f t="shared" si="0"/>
        <v>7.6675603217158175</v>
      </c>
    </row>
    <row r="24" spans="1:8" ht="15.75">
      <c r="A24" s="11">
        <v>20</v>
      </c>
      <c r="B24" s="4" t="s">
        <v>13</v>
      </c>
      <c r="C24" s="11">
        <v>940</v>
      </c>
      <c r="D24" s="11">
        <v>23</v>
      </c>
      <c r="E24" s="10">
        <f t="shared" si="1"/>
        <v>2.4468085106382977</v>
      </c>
      <c r="F24" s="8">
        <v>7821</v>
      </c>
      <c r="G24" s="11">
        <v>359</v>
      </c>
      <c r="H24" s="10">
        <f t="shared" si="0"/>
        <v>4.590205856028641</v>
      </c>
    </row>
    <row r="25" spans="1:8" ht="15.75">
      <c r="A25" s="11">
        <v>21</v>
      </c>
      <c r="B25" s="2" t="s">
        <v>14</v>
      </c>
      <c r="C25" s="11">
        <v>1198</v>
      </c>
      <c r="D25" s="11">
        <v>612</v>
      </c>
      <c r="E25" s="10">
        <f t="shared" si="1"/>
        <v>51.085141903171952</v>
      </c>
      <c r="F25" s="8">
        <v>9093</v>
      </c>
      <c r="G25" s="11">
        <v>4244</v>
      </c>
      <c r="H25" s="10">
        <f t="shared" si="0"/>
        <v>46.673265149015727</v>
      </c>
    </row>
    <row r="26" spans="1:8" ht="15.75">
      <c r="A26" s="11">
        <v>22</v>
      </c>
      <c r="B26" s="4" t="s">
        <v>15</v>
      </c>
      <c r="C26" s="11">
        <v>966</v>
      </c>
      <c r="D26" s="11">
        <v>249</v>
      </c>
      <c r="E26" s="10">
        <f t="shared" si="1"/>
        <v>25.77639751552795</v>
      </c>
      <c r="F26" s="8">
        <v>8020</v>
      </c>
      <c r="G26" s="11">
        <v>1687</v>
      </c>
      <c r="H26" s="10">
        <f t="shared" si="0"/>
        <v>21.034912718204488</v>
      </c>
    </row>
    <row r="27" spans="1:8" ht="15.75">
      <c r="A27" s="11"/>
      <c r="B27" s="2" t="s">
        <v>16</v>
      </c>
      <c r="C27" s="11">
        <f>SUM(C5:C26)</f>
        <v>19503</v>
      </c>
      <c r="D27" s="11">
        <f>SUM(D5:D26)</f>
        <v>5933</v>
      </c>
      <c r="E27" s="10">
        <f>D27/C27*100</f>
        <v>30.42096087781367</v>
      </c>
      <c r="F27" s="11">
        <f>SUM(F5:F26)</f>
        <v>156793</v>
      </c>
      <c r="G27" s="11">
        <f>SUM(G5:G26)</f>
        <v>49045</v>
      </c>
      <c r="H27" s="10">
        <f>G27/F27*100</f>
        <v>31.280095412422749</v>
      </c>
    </row>
    <row r="28" spans="1:8">
      <c r="A28" s="5"/>
      <c r="B28" s="1"/>
      <c r="C28" s="5"/>
      <c r="D28" s="1"/>
      <c r="E28" s="1"/>
    </row>
  </sheetData>
  <mergeCells count="3"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28"/>
  <sheetViews>
    <sheetView topLeftCell="A19" workbookViewId="0">
      <selection activeCell="I26" sqref="I26"/>
    </sheetView>
  </sheetViews>
  <sheetFormatPr defaultRowHeight="15"/>
  <cols>
    <col min="1" max="1" width="6.85546875" customWidth="1"/>
    <col min="2" max="2" width="16.5703125" bestFit="1" customWidth="1"/>
    <col min="3" max="3" width="18.42578125" style="6" customWidth="1"/>
    <col min="4" max="5" width="18.42578125" customWidth="1"/>
  </cols>
  <sheetData>
    <row r="1" spans="1:5" ht="15.75">
      <c r="A1" s="35" t="s">
        <v>30</v>
      </c>
      <c r="B1" s="35"/>
      <c r="C1" s="35"/>
      <c r="D1" s="35"/>
      <c r="E1" s="35"/>
    </row>
    <row r="2" spans="1:5" ht="25.5" customHeight="1">
      <c r="A2" s="37" t="s">
        <v>28</v>
      </c>
      <c r="B2" s="38"/>
      <c r="C2" s="38"/>
      <c r="D2" s="38"/>
      <c r="E2" s="39"/>
    </row>
    <row r="3" spans="1:5" ht="24" customHeight="1">
      <c r="A3" s="36" t="s">
        <v>58</v>
      </c>
      <c r="B3" s="36"/>
      <c r="C3" s="36"/>
      <c r="D3" s="36"/>
      <c r="E3" s="36"/>
    </row>
    <row r="4" spans="1:5" ht="60.75">
      <c r="A4" s="11" t="s">
        <v>19</v>
      </c>
      <c r="B4" s="12" t="s">
        <v>20</v>
      </c>
      <c r="C4" s="12" t="s">
        <v>26</v>
      </c>
      <c r="D4" s="12" t="s">
        <v>27</v>
      </c>
      <c r="E4" s="12" t="s">
        <v>34</v>
      </c>
    </row>
    <row r="5" spans="1:5" ht="27" customHeight="1">
      <c r="A5" s="11">
        <v>1</v>
      </c>
      <c r="B5" s="2" t="s">
        <v>21</v>
      </c>
      <c r="C5" s="8">
        <f>1094*12</f>
        <v>13128</v>
      </c>
      <c r="D5" s="10">
        <f>'DEC A'!D5+NOVA!D5+'JAN''13-A'!D5+'FEB-A''13'!D5+'Mar''13-A'!D5+SepA!D5+OctA!D5+'Apr''12-A'!D5+'May''12-A'!D5+'June''12-A'!D5+'JULY''12-A'!D5+'AUG''12-A'!D5</f>
        <v>8681.65</v>
      </c>
      <c r="E5" s="10">
        <f>D5/C5*100</f>
        <v>66.130789152955515</v>
      </c>
    </row>
    <row r="6" spans="1:5" ht="27" customHeight="1">
      <c r="A6" s="11">
        <v>2</v>
      </c>
      <c r="B6" s="4" t="s">
        <v>0</v>
      </c>
      <c r="C6" s="9">
        <f>824*12</f>
        <v>9888</v>
      </c>
      <c r="D6" s="10">
        <f>'DEC A'!D6+NOVA!D6+'JAN''13-A'!D6+'FEB-A''13'!D6+'Mar''13-A'!D6+SepA!D6+OctA!D6+'Apr''12-A'!D6+'May''12-A'!D6+'June''12-A'!D6+'JULY''12-A'!D6+'AUG''12-A'!D6</f>
        <v>4786.5250000000005</v>
      </c>
      <c r="E6" s="10">
        <f t="shared" ref="E6:E27" si="0">D6/C6*100</f>
        <v>48.407413025889973</v>
      </c>
    </row>
    <row r="7" spans="1:5" ht="27" customHeight="1">
      <c r="A7" s="11">
        <v>3</v>
      </c>
      <c r="B7" s="2" t="s">
        <v>22</v>
      </c>
      <c r="C7" s="8">
        <f>942*12</f>
        <v>11304</v>
      </c>
      <c r="D7" s="10">
        <f>'DEC A'!D7+NOVA!D7+'JAN''13-A'!D7+'FEB-A''13'!D7+'Mar''13-A'!D7+SepA!D7+OctA!D7+'Apr''12-A'!D7+'May''12-A'!D7+'June''12-A'!D7+'JULY''12-A'!D7+'AUG''12-A'!D7</f>
        <v>6789.0749999999998</v>
      </c>
      <c r="E7" s="10">
        <f t="shared" si="0"/>
        <v>60.059049893842889</v>
      </c>
    </row>
    <row r="8" spans="1:5" ht="27" customHeight="1">
      <c r="A8" s="11">
        <v>4</v>
      </c>
      <c r="B8" s="2" t="s">
        <v>23</v>
      </c>
      <c r="C8" s="8">
        <f>1047*12</f>
        <v>12564</v>
      </c>
      <c r="D8" s="10">
        <f>'DEC A'!D8+NOVA!D8+'JAN''13-A'!D8+'FEB-A''13'!D8+'Mar''13-A'!D8+SepA!D8+OctA!D8+'Apr''12-A'!D8+'May''12-A'!D8+'June''12-A'!D8+'JULY''12-A'!D8+'AUG''12-A'!D8</f>
        <v>5483.65</v>
      </c>
      <c r="E8" s="10">
        <f t="shared" si="0"/>
        <v>43.645733842725242</v>
      </c>
    </row>
    <row r="9" spans="1:5" ht="27" customHeight="1">
      <c r="A9" s="11">
        <v>5</v>
      </c>
      <c r="B9" s="2" t="s">
        <v>24</v>
      </c>
      <c r="C9" s="8">
        <f>1141*12</f>
        <v>13692</v>
      </c>
      <c r="D9" s="10">
        <f>'DEC A'!D9+NOVA!D9+'JAN''13-A'!D9+'FEB-A''13'!D9+'Mar''13-A'!D9+SepA!D9+OctA!D9+'Apr''12-A'!D9+'May''12-A'!D9+'June''12-A'!D9+'JULY''12-A'!D9+'AUG''12-A'!D9</f>
        <v>7757.65</v>
      </c>
      <c r="E9" s="10">
        <f t="shared" si="0"/>
        <v>56.658267601519128</v>
      </c>
    </row>
    <row r="10" spans="1:5" ht="27" customHeight="1">
      <c r="A10" s="11">
        <v>6</v>
      </c>
      <c r="B10" s="4" t="s">
        <v>1</v>
      </c>
      <c r="C10" s="9">
        <f>1058*12</f>
        <v>12696</v>
      </c>
      <c r="D10" s="10">
        <f>'DEC A'!D10+NOVA!D10+'JAN''13-A'!D10+'FEB-A''13'!D10+'Mar''13-A'!D10+SepA!D10+OctA!D10+'Apr''12-A'!D10+'May''12-A'!D10+'June''12-A'!D10+'JULY''12-A'!D10+'AUG''12-A'!D10</f>
        <v>5226.6000000000004</v>
      </c>
      <c r="E10" s="10">
        <f t="shared" si="0"/>
        <v>41.167296786389414</v>
      </c>
    </row>
    <row r="11" spans="1:5" ht="27" customHeight="1">
      <c r="A11" s="11">
        <v>7</v>
      </c>
      <c r="B11" s="4" t="s">
        <v>2</v>
      </c>
      <c r="C11" s="9">
        <f>1224*12</f>
        <v>14688</v>
      </c>
      <c r="D11" s="10">
        <f>'DEC A'!D11+NOVA!D11+'JAN''13-A'!D11+'FEB-A''13'!D11+'Mar''13-A'!D11+SepA!D11+OctA!D11+'Apr''12-A'!D11+'May''12-A'!D11+'June''12-A'!D11+'JULY''12-A'!D11+'AUG''12-A'!D11</f>
        <v>8261.85</v>
      </c>
      <c r="E11" s="10">
        <f t="shared" si="0"/>
        <v>56.248978758169933</v>
      </c>
    </row>
    <row r="12" spans="1:5" ht="27" customHeight="1">
      <c r="A12" s="11">
        <v>8</v>
      </c>
      <c r="B12" s="4" t="s">
        <v>3</v>
      </c>
      <c r="C12" s="9">
        <f>964*12</f>
        <v>11568</v>
      </c>
      <c r="D12" s="10">
        <f>'DEC A'!D12+NOVA!D12+'JAN''13-A'!D12+'FEB-A''13'!D12+'Mar''13-A'!D12+SepA!D12+OctA!D12+'Apr''12-A'!D12+'May''12-A'!D12+'June''12-A'!D12+'JULY''12-A'!D12+'AUG''12-A'!D12</f>
        <v>6620.6500000000005</v>
      </c>
      <c r="E12" s="10">
        <f t="shared" si="0"/>
        <v>57.232451590594749</v>
      </c>
    </row>
    <row r="13" spans="1:5" ht="27" customHeight="1">
      <c r="A13" s="11">
        <v>9</v>
      </c>
      <c r="B13" s="2" t="s">
        <v>4</v>
      </c>
      <c r="C13" s="8">
        <f>959*12</f>
        <v>11508</v>
      </c>
      <c r="D13" s="10">
        <f>'DEC A'!D13+NOVA!D13+'JAN''13-A'!D13+'FEB-A''13'!D13+'Mar''13-A'!D13+SepA!D13+OctA!D13+'Apr''12-A'!D13+'May''12-A'!D13+'June''12-A'!D13+'JULY''12-A'!D13+'AUG''12-A'!D13</f>
        <v>6508.0749999999998</v>
      </c>
      <c r="E13" s="10">
        <f t="shared" si="0"/>
        <v>56.552615571776158</v>
      </c>
    </row>
    <row r="14" spans="1:5" ht="27" customHeight="1">
      <c r="A14" s="11">
        <v>10</v>
      </c>
      <c r="B14" s="2" t="s">
        <v>36</v>
      </c>
      <c r="C14" s="8">
        <f>1182*12</f>
        <v>14184</v>
      </c>
      <c r="D14" s="10">
        <f>'DEC A'!D14+NOVA!D14+'JAN''13-A'!D14+'FEB-A''13'!D14+'Mar''13-A'!D14+SepA!D14+OctA!D14+'Apr''12-A'!D14+'May''12-A'!D14+'June''12-A'!D14+'JULY''12-A'!D14+'AUG''12-A'!D14</f>
        <v>11107.4</v>
      </c>
      <c r="E14" s="10">
        <f t="shared" si="0"/>
        <v>78.309362662154541</v>
      </c>
    </row>
    <row r="15" spans="1:5" ht="27" customHeight="1">
      <c r="A15" s="11">
        <v>11</v>
      </c>
      <c r="B15" s="4" t="s">
        <v>5</v>
      </c>
      <c r="C15" s="9">
        <f>1053*12</f>
        <v>12636</v>
      </c>
      <c r="D15" s="10">
        <f>'DEC A'!D15+NOVA!D15+'JAN''13-A'!D15+'FEB-A''13'!D15+'Mar''13-A'!D15+SepA!D15+OctA!D15+'Apr''12-A'!D15+'May''12-A'!D15+'June''12-A'!D15+'JULY''12-A'!D15+'AUG''12-A'!D15</f>
        <v>6340.375</v>
      </c>
      <c r="E15" s="10">
        <f t="shared" si="0"/>
        <v>50.177073440962324</v>
      </c>
    </row>
    <row r="16" spans="1:5" ht="27" customHeight="1">
      <c r="A16" s="11">
        <v>12</v>
      </c>
      <c r="B16" s="4" t="s">
        <v>6</v>
      </c>
      <c r="C16" s="9">
        <f>1086*12</f>
        <v>13032</v>
      </c>
      <c r="D16" s="10">
        <f>'DEC A'!D16+NOVA!D16+'JAN''13-A'!D16+'FEB-A''13'!D16+'Mar''13-A'!D16+SepA!D16+OctA!D16+'Apr''12-A'!D16+'May''12-A'!D16+'June''12-A'!D16+'JULY''12-A'!D16+'AUG''12-A'!D16</f>
        <v>7916.7250000000004</v>
      </c>
      <c r="E16" s="10">
        <f t="shared" si="0"/>
        <v>60.748350214855741</v>
      </c>
    </row>
    <row r="17" spans="1:5" ht="27" customHeight="1">
      <c r="A17" s="11">
        <v>13</v>
      </c>
      <c r="B17" s="4" t="s">
        <v>7</v>
      </c>
      <c r="C17" s="9">
        <f>1071*12</f>
        <v>12852</v>
      </c>
      <c r="D17" s="10">
        <f>'DEC A'!D17+NOVA!D17+'JAN''13-A'!D17+'FEB-A''13'!D17+'Mar''13-A'!D17+SepA!D17+OctA!D17+'Apr''12-A'!D17+'May''12-A'!D17+'June''12-A'!D17+'JULY''12-A'!D17+'AUG''12-A'!D17</f>
        <v>9355.35</v>
      </c>
      <c r="E17" s="10">
        <f t="shared" si="0"/>
        <v>72.792950513538756</v>
      </c>
    </row>
    <row r="18" spans="1:5" ht="27" customHeight="1">
      <c r="A18" s="11">
        <v>14</v>
      </c>
      <c r="B18" s="4" t="s">
        <v>8</v>
      </c>
      <c r="C18" s="9">
        <f>1569*12</f>
        <v>18828</v>
      </c>
      <c r="D18" s="10">
        <f>'DEC A'!D18+NOVA!D18+'JAN''13-A'!D18+'FEB-A''13'!D18+'Mar''13-A'!D18+SepA!D18+OctA!D18+'Apr''12-A'!D18+'May''12-A'!D18+'June''12-A'!D18+'JULY''12-A'!D18+'AUG''12-A'!D18</f>
        <v>8839.3000000000011</v>
      </c>
      <c r="E18" s="10">
        <f t="shared" si="0"/>
        <v>46.947631187592954</v>
      </c>
    </row>
    <row r="19" spans="1:5" ht="27" customHeight="1">
      <c r="A19" s="11">
        <v>15</v>
      </c>
      <c r="B19" s="4" t="s">
        <v>9</v>
      </c>
      <c r="C19" s="9">
        <f>842*12</f>
        <v>10104</v>
      </c>
      <c r="D19" s="10">
        <f>'DEC A'!D19+NOVA!D19+'JAN''13-A'!D19+'FEB-A''13'!D19+'Mar''13-A'!D19+SepA!D19+OctA!D19+'Apr''12-A'!D19+'May''12-A'!D19+'June''12-A'!D19+'JULY''12-A'!D19+'AUG''12-A'!D19</f>
        <v>7236.7500000000009</v>
      </c>
      <c r="E19" s="10">
        <f t="shared" si="0"/>
        <v>71.622624703087894</v>
      </c>
    </row>
    <row r="20" spans="1:5" ht="27" customHeight="1">
      <c r="A20" s="11">
        <v>16</v>
      </c>
      <c r="B20" s="4" t="s">
        <v>10</v>
      </c>
      <c r="C20" s="9">
        <f>923*12</f>
        <v>11076</v>
      </c>
      <c r="D20" s="10">
        <f>'DEC A'!D20+NOVA!D20+'JAN''13-A'!D20+'FEB-A''13'!D20+'Mar''13-A'!D20+SepA!D20+OctA!D20+'Apr''12-A'!D20+'May''12-A'!D20+'June''12-A'!D20+'JULY''12-A'!D20+'AUG''12-A'!D20</f>
        <v>8537.3250000000007</v>
      </c>
      <c r="E20" s="10">
        <f t="shared" si="0"/>
        <v>77.079496208017346</v>
      </c>
    </row>
    <row r="21" spans="1:5" ht="27" customHeight="1">
      <c r="A21" s="11">
        <v>17</v>
      </c>
      <c r="B21" s="4" t="s">
        <v>11</v>
      </c>
      <c r="C21" s="9">
        <f>628*12</f>
        <v>7536</v>
      </c>
      <c r="D21" s="10">
        <f>'DEC A'!D21+NOVA!D21+'JAN''13-A'!D21+'FEB-A''13'!D21+'Mar''13-A'!D21+SepA!D21+OctA!D21+'Apr''12-A'!D21+'May''12-A'!D21+'June''12-A'!D21+'JULY''12-A'!D21+'AUG''12-A'!D21</f>
        <v>5022.375</v>
      </c>
      <c r="E21" s="10">
        <f t="shared" si="0"/>
        <v>66.645103503184714</v>
      </c>
    </row>
    <row r="22" spans="1:5" ht="27" customHeight="1">
      <c r="A22" s="11">
        <v>18</v>
      </c>
      <c r="B22" s="2" t="s">
        <v>12</v>
      </c>
      <c r="C22" s="8">
        <f>1338*12</f>
        <v>16056</v>
      </c>
      <c r="D22" s="10">
        <f>'DEC A'!D22+NOVA!D22+'JAN''13-A'!D22+'FEB-A''13'!D22+'Mar''13-A'!D22+SepA!D22+OctA!D22+'Apr''12-A'!D22+'May''12-A'!D22+'June''12-A'!D22+'JULY''12-A'!D22+'AUG''12-A'!D22</f>
        <v>9075.8000000000011</v>
      </c>
      <c r="E22" s="10">
        <f t="shared" si="0"/>
        <v>56.525909317389143</v>
      </c>
    </row>
    <row r="23" spans="1:5" ht="27" customHeight="1">
      <c r="A23" s="11">
        <v>19</v>
      </c>
      <c r="B23" s="2" t="s">
        <v>25</v>
      </c>
      <c r="C23" s="8">
        <f>1020*12</f>
        <v>12240</v>
      </c>
      <c r="D23" s="10">
        <f>'DEC A'!D23+NOVA!D23+'JAN''13-A'!D23+'FEB-A''13'!D23+'Mar''13-A'!D23+SepA!D23+OctA!D23+'Apr''12-A'!D23+'May''12-A'!D23+'June''12-A'!D23+'JULY''12-A'!D23+'AUG''12-A'!D23</f>
        <v>7919.4250000000002</v>
      </c>
      <c r="E23" s="10">
        <f t="shared" si="0"/>
        <v>64.701184640522882</v>
      </c>
    </row>
    <row r="24" spans="1:5" ht="27" customHeight="1">
      <c r="A24" s="11">
        <v>20</v>
      </c>
      <c r="B24" s="4" t="s">
        <v>13</v>
      </c>
      <c r="C24" s="9">
        <f>938*12</f>
        <v>11256</v>
      </c>
      <c r="D24" s="10">
        <f>'DEC A'!D24+NOVA!D24+'JAN''13-A'!D24+'FEB-A''13'!D24+'Mar''13-A'!D24+SepA!D24+OctA!D24+'Apr''12-A'!D24+'May''12-A'!D24+'June''12-A'!D24+'JULY''12-A'!D24+'AUG''12-A'!D24</f>
        <v>6861.0749999999998</v>
      </c>
      <c r="E24" s="10">
        <f t="shared" si="0"/>
        <v>60.954824093816626</v>
      </c>
    </row>
    <row r="25" spans="1:5" ht="27" customHeight="1">
      <c r="A25" s="11">
        <v>21</v>
      </c>
      <c r="B25" s="2" t="s">
        <v>14</v>
      </c>
      <c r="C25" s="8">
        <f>1139*12</f>
        <v>13668</v>
      </c>
      <c r="D25" s="10">
        <f>'DEC A'!D25+NOVA!D25+'JAN''13-A'!D25+'FEB-A''13'!D25+'Mar''13-A'!D25+SepA!D25+OctA!D25+'Apr''12-A'!D25+'May''12-A'!D25+'June''12-A'!D25+'JULY''12-A'!D25+'AUG''12-A'!D25</f>
        <v>8212.65</v>
      </c>
      <c r="E25" s="10">
        <f>D25/C25*100</f>
        <v>60.086698858647935</v>
      </c>
    </row>
    <row r="26" spans="1:5" ht="27" customHeight="1">
      <c r="A26" s="11">
        <v>22</v>
      </c>
      <c r="B26" s="4" t="s">
        <v>15</v>
      </c>
      <c r="C26" s="9">
        <f>1237*12</f>
        <v>14844</v>
      </c>
      <c r="D26" s="10">
        <f>'DEC A'!D26+NOVA!D26+'JAN''13-A'!D26+'FEB-A''13'!D26+'Mar''13-A'!D26+SepA!D26+OctA!D26+'Apr''12-A'!D26+'May''12-A'!D26+'June''12-A'!D26+'JULY''12-A'!D26+'AUG''12-A'!D26</f>
        <v>8696.2749999999996</v>
      </c>
      <c r="E26" s="10">
        <f t="shared" si="0"/>
        <v>58.584444893559684</v>
      </c>
    </row>
    <row r="27" spans="1:5" ht="27" customHeight="1">
      <c r="A27" s="11"/>
      <c r="B27" s="2" t="s">
        <v>16</v>
      </c>
      <c r="C27" s="11">
        <f>SUM(C5:C26)</f>
        <v>279348</v>
      </c>
      <c r="D27" s="10">
        <f>SUM(D5:D26)</f>
        <v>165236.54999999999</v>
      </c>
      <c r="E27" s="10">
        <f t="shared" si="0"/>
        <v>59.150790411959278</v>
      </c>
    </row>
    <row r="28" spans="1:5">
      <c r="A28" s="1"/>
      <c r="B28" s="1"/>
      <c r="C28" s="5"/>
      <c r="D28" s="1"/>
      <c r="E28" s="1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28"/>
  <sheetViews>
    <sheetView topLeftCell="A16" workbookViewId="0">
      <selection activeCell="E24" sqref="E24"/>
    </sheetView>
  </sheetViews>
  <sheetFormatPr defaultRowHeight="15"/>
  <cols>
    <col min="1" max="1" width="6.85546875" customWidth="1"/>
    <col min="2" max="2" width="16.5703125" bestFit="1" customWidth="1"/>
    <col min="3" max="5" width="18.42578125" customWidth="1"/>
  </cols>
  <sheetData>
    <row r="1" spans="1:5" ht="15.75">
      <c r="A1" s="35" t="s">
        <v>30</v>
      </c>
      <c r="B1" s="35"/>
      <c r="C1" s="35"/>
      <c r="D1" s="35"/>
      <c r="E1" s="35"/>
    </row>
    <row r="2" spans="1:5" ht="25.5" customHeight="1">
      <c r="A2" s="37" t="s">
        <v>28</v>
      </c>
      <c r="B2" s="38"/>
      <c r="C2" s="38"/>
      <c r="D2" s="38"/>
      <c r="E2" s="39"/>
    </row>
    <row r="3" spans="1:5" ht="24" customHeight="1">
      <c r="A3" s="36" t="s">
        <v>61</v>
      </c>
      <c r="B3" s="36"/>
      <c r="C3" s="36"/>
      <c r="D3" s="36"/>
      <c r="E3" s="36"/>
    </row>
    <row r="4" spans="1:5" ht="60.75">
      <c r="A4" s="11" t="s">
        <v>19</v>
      </c>
      <c r="B4" s="12" t="s">
        <v>20</v>
      </c>
      <c r="C4" s="12" t="s">
        <v>26</v>
      </c>
      <c r="D4" s="12" t="s">
        <v>27</v>
      </c>
      <c r="E4" s="12" t="s">
        <v>34</v>
      </c>
    </row>
    <row r="5" spans="1:5" ht="27" customHeight="1">
      <c r="A5" s="11">
        <v>1</v>
      </c>
      <c r="B5" s="2" t="s">
        <v>21</v>
      </c>
      <c r="C5" s="8">
        <v>1094</v>
      </c>
      <c r="D5" s="11">
        <v>0</v>
      </c>
      <c r="E5" s="10">
        <f>D5/C5*100</f>
        <v>0</v>
      </c>
    </row>
    <row r="6" spans="1:5" ht="27" customHeight="1">
      <c r="A6" s="11">
        <v>2</v>
      </c>
      <c r="B6" s="4" t="s">
        <v>0</v>
      </c>
      <c r="C6" s="9">
        <v>824</v>
      </c>
      <c r="D6" s="11">
        <v>0</v>
      </c>
      <c r="E6" s="10">
        <f t="shared" ref="E6:E27" si="0">D6/C6*100</f>
        <v>0</v>
      </c>
    </row>
    <row r="7" spans="1:5" ht="27" customHeight="1">
      <c r="A7" s="11">
        <v>3</v>
      </c>
      <c r="B7" s="2" t="s">
        <v>22</v>
      </c>
      <c r="C7" s="8">
        <v>942</v>
      </c>
      <c r="D7" s="11">
        <v>0</v>
      </c>
      <c r="E7" s="10">
        <f t="shared" si="0"/>
        <v>0</v>
      </c>
    </row>
    <row r="8" spans="1:5" ht="27" customHeight="1">
      <c r="A8" s="11">
        <v>4</v>
      </c>
      <c r="B8" s="2" t="s">
        <v>23</v>
      </c>
      <c r="C8" s="8">
        <v>1047</v>
      </c>
      <c r="D8" s="11">
        <v>0</v>
      </c>
      <c r="E8" s="10">
        <f t="shared" si="0"/>
        <v>0</v>
      </c>
    </row>
    <row r="9" spans="1:5" ht="27" customHeight="1">
      <c r="A9" s="11">
        <v>5</v>
      </c>
      <c r="B9" s="2" t="s">
        <v>24</v>
      </c>
      <c r="C9" s="8">
        <v>1141</v>
      </c>
      <c r="D9" s="11">
        <v>0</v>
      </c>
      <c r="E9" s="10">
        <f t="shared" si="0"/>
        <v>0</v>
      </c>
    </row>
    <row r="10" spans="1:5" ht="27" customHeight="1">
      <c r="A10" s="11">
        <v>6</v>
      </c>
      <c r="B10" s="4" t="s">
        <v>1</v>
      </c>
      <c r="C10" s="9">
        <v>1058</v>
      </c>
      <c r="D10" s="11">
        <v>0</v>
      </c>
      <c r="E10" s="10">
        <f t="shared" si="0"/>
        <v>0</v>
      </c>
    </row>
    <row r="11" spans="1:5" ht="27" customHeight="1">
      <c r="A11" s="11">
        <v>7</v>
      </c>
      <c r="B11" s="4" t="s">
        <v>2</v>
      </c>
      <c r="C11" s="9">
        <v>1224</v>
      </c>
      <c r="D11" s="11">
        <v>209.25</v>
      </c>
      <c r="E11" s="10">
        <f t="shared" si="0"/>
        <v>17.09558823529412</v>
      </c>
    </row>
    <row r="12" spans="1:5" ht="27" customHeight="1">
      <c r="A12" s="11">
        <v>8</v>
      </c>
      <c r="B12" s="4" t="s">
        <v>3</v>
      </c>
      <c r="C12" s="9">
        <v>964</v>
      </c>
      <c r="D12" s="11">
        <v>195.47499999999999</v>
      </c>
      <c r="E12" s="10">
        <f t="shared" si="0"/>
        <v>20.277489626556015</v>
      </c>
    </row>
    <row r="13" spans="1:5" ht="27" customHeight="1">
      <c r="A13" s="11">
        <v>9</v>
      </c>
      <c r="B13" s="2" t="s">
        <v>4</v>
      </c>
      <c r="C13" s="8">
        <v>959</v>
      </c>
      <c r="D13" s="11">
        <v>25</v>
      </c>
      <c r="E13" s="10">
        <f t="shared" si="0"/>
        <v>2.6068821689259645</v>
      </c>
    </row>
    <row r="14" spans="1:5" ht="27" customHeight="1">
      <c r="A14" s="11">
        <v>10</v>
      </c>
      <c r="B14" s="2" t="s">
        <v>36</v>
      </c>
      <c r="C14" s="8">
        <v>1182</v>
      </c>
      <c r="D14" s="11">
        <v>337.35</v>
      </c>
      <c r="E14" s="10">
        <f t="shared" si="0"/>
        <v>28.540609137055839</v>
      </c>
    </row>
    <row r="15" spans="1:5" ht="27" customHeight="1">
      <c r="A15" s="11">
        <v>11</v>
      </c>
      <c r="B15" s="4" t="s">
        <v>5</v>
      </c>
      <c r="C15" s="9">
        <v>1053</v>
      </c>
      <c r="D15" s="11">
        <v>0</v>
      </c>
      <c r="E15" s="10">
        <f t="shared" si="0"/>
        <v>0</v>
      </c>
    </row>
    <row r="16" spans="1:5" ht="27" customHeight="1">
      <c r="A16" s="11">
        <v>12</v>
      </c>
      <c r="B16" s="4" t="s">
        <v>6</v>
      </c>
      <c r="C16" s="9">
        <v>1086</v>
      </c>
      <c r="D16" s="11">
        <v>0</v>
      </c>
      <c r="E16" s="10">
        <f t="shared" si="0"/>
        <v>0</v>
      </c>
    </row>
    <row r="17" spans="1:5" ht="27" customHeight="1">
      <c r="A17" s="11">
        <v>13</v>
      </c>
      <c r="B17" s="4" t="s">
        <v>7</v>
      </c>
      <c r="C17" s="9">
        <v>1071</v>
      </c>
      <c r="D17" s="11">
        <v>61.375</v>
      </c>
      <c r="E17" s="10">
        <f t="shared" si="0"/>
        <v>5.7306255835667601</v>
      </c>
    </row>
    <row r="18" spans="1:5" ht="27" customHeight="1">
      <c r="A18" s="11">
        <v>14</v>
      </c>
      <c r="B18" s="4" t="s">
        <v>8</v>
      </c>
      <c r="C18" s="9">
        <v>1569</v>
      </c>
      <c r="D18" s="11">
        <v>0</v>
      </c>
      <c r="E18" s="10">
        <f t="shared" si="0"/>
        <v>0</v>
      </c>
    </row>
    <row r="19" spans="1:5" ht="27" customHeight="1">
      <c r="A19" s="11">
        <v>15</v>
      </c>
      <c r="B19" s="4" t="s">
        <v>9</v>
      </c>
      <c r="C19" s="9">
        <v>842</v>
      </c>
      <c r="D19" s="11">
        <v>117.8</v>
      </c>
      <c r="E19" s="10">
        <f t="shared" si="0"/>
        <v>13.990498812351543</v>
      </c>
    </row>
    <row r="20" spans="1:5" ht="27" customHeight="1">
      <c r="A20" s="11">
        <v>16</v>
      </c>
      <c r="B20" s="4" t="s">
        <v>10</v>
      </c>
      <c r="C20" s="9">
        <v>923</v>
      </c>
      <c r="D20" s="11">
        <v>0</v>
      </c>
      <c r="E20" s="10">
        <f t="shared" si="0"/>
        <v>0</v>
      </c>
    </row>
    <row r="21" spans="1:5" ht="27" customHeight="1">
      <c r="A21" s="11">
        <v>17</v>
      </c>
      <c r="B21" s="4" t="s">
        <v>11</v>
      </c>
      <c r="C21" s="9">
        <v>628</v>
      </c>
      <c r="D21" s="11">
        <v>0</v>
      </c>
      <c r="E21" s="10">
        <f t="shared" si="0"/>
        <v>0</v>
      </c>
    </row>
    <row r="22" spans="1:5" ht="27" customHeight="1">
      <c r="A22" s="11">
        <v>18</v>
      </c>
      <c r="B22" s="2" t="s">
        <v>12</v>
      </c>
      <c r="C22" s="8">
        <v>1338</v>
      </c>
      <c r="D22" s="11">
        <v>0</v>
      </c>
      <c r="E22" s="10">
        <f t="shared" si="0"/>
        <v>0</v>
      </c>
    </row>
    <row r="23" spans="1:5" ht="27" customHeight="1">
      <c r="A23" s="11">
        <v>19</v>
      </c>
      <c r="B23" s="2" t="s">
        <v>25</v>
      </c>
      <c r="C23" s="8">
        <v>1020</v>
      </c>
      <c r="D23" s="11">
        <v>0</v>
      </c>
      <c r="E23" s="10">
        <f t="shared" si="0"/>
        <v>0</v>
      </c>
    </row>
    <row r="24" spans="1:5" ht="27" customHeight="1">
      <c r="A24" s="11">
        <v>20</v>
      </c>
      <c r="B24" s="4" t="s">
        <v>13</v>
      </c>
      <c r="C24" s="9">
        <v>938</v>
      </c>
      <c r="D24" s="11">
        <v>24.85</v>
      </c>
      <c r="E24" s="10">
        <f t="shared" si="0"/>
        <v>2.649253731343284</v>
      </c>
    </row>
    <row r="25" spans="1:5" ht="27" customHeight="1">
      <c r="A25" s="11">
        <v>21</v>
      </c>
      <c r="B25" s="2" t="s">
        <v>14</v>
      </c>
      <c r="C25" s="8">
        <v>1139</v>
      </c>
      <c r="D25" s="11">
        <v>0</v>
      </c>
      <c r="E25" s="10">
        <f t="shared" si="0"/>
        <v>0</v>
      </c>
    </row>
    <row r="26" spans="1:5" ht="27" customHeight="1">
      <c r="A26" s="11">
        <v>22</v>
      </c>
      <c r="B26" s="4" t="s">
        <v>15</v>
      </c>
      <c r="C26" s="9">
        <v>1237</v>
      </c>
      <c r="D26" s="11">
        <v>0</v>
      </c>
      <c r="E26" s="10">
        <f t="shared" si="0"/>
        <v>0</v>
      </c>
    </row>
    <row r="27" spans="1:5" ht="27" customHeight="1">
      <c r="A27" s="11"/>
      <c r="B27" s="2" t="s">
        <v>16</v>
      </c>
      <c r="C27" s="11">
        <f>SUM(C5:C26)</f>
        <v>23279</v>
      </c>
      <c r="D27" s="11">
        <f>SUM(D5:D26)</f>
        <v>971.1</v>
      </c>
      <c r="E27" s="10">
        <f t="shared" si="0"/>
        <v>4.171570943769062</v>
      </c>
    </row>
    <row r="28" spans="1:5">
      <c r="A28" s="1"/>
      <c r="B28" s="1"/>
      <c r="C28" s="1"/>
      <c r="D28" s="1"/>
      <c r="E28" s="1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sqref="A1:XFD1048576"/>
    </sheetView>
  </sheetViews>
  <sheetFormatPr defaultRowHeight="15"/>
  <cols>
    <col min="1" max="1" width="6.85546875" customWidth="1"/>
    <col min="2" max="2" width="16.5703125" bestFit="1" customWidth="1"/>
    <col min="3" max="5" width="18.42578125" customWidth="1"/>
  </cols>
  <sheetData>
    <row r="1" spans="1:5" ht="15.75">
      <c r="A1" s="35" t="s">
        <v>30</v>
      </c>
      <c r="B1" s="35"/>
      <c r="C1" s="35"/>
      <c r="D1" s="35"/>
      <c r="E1" s="35"/>
    </row>
    <row r="2" spans="1:5" ht="25.5" customHeight="1">
      <c r="A2" s="37" t="s">
        <v>28</v>
      </c>
      <c r="B2" s="38"/>
      <c r="C2" s="38"/>
      <c r="D2" s="38"/>
      <c r="E2" s="39"/>
    </row>
    <row r="3" spans="1:5" ht="24" customHeight="1">
      <c r="A3" s="36" t="s">
        <v>62</v>
      </c>
      <c r="B3" s="36"/>
      <c r="C3" s="36"/>
      <c r="D3" s="36"/>
      <c r="E3" s="36"/>
    </row>
    <row r="4" spans="1:5" ht="60.75">
      <c r="A4" s="11" t="s">
        <v>19</v>
      </c>
      <c r="B4" s="12" t="s">
        <v>20</v>
      </c>
      <c r="C4" s="12" t="s">
        <v>26</v>
      </c>
      <c r="D4" s="12" t="s">
        <v>27</v>
      </c>
      <c r="E4" s="12" t="s">
        <v>34</v>
      </c>
    </row>
    <row r="5" spans="1:5" ht="27" customHeight="1">
      <c r="A5" s="11">
        <v>1</v>
      </c>
      <c r="B5" s="2" t="s">
        <v>21</v>
      </c>
      <c r="C5" s="8">
        <v>1094</v>
      </c>
      <c r="D5" s="11">
        <v>0</v>
      </c>
      <c r="E5" s="10">
        <f>D5/C5*100</f>
        <v>0</v>
      </c>
    </row>
    <row r="6" spans="1:5" ht="27" customHeight="1">
      <c r="A6" s="11">
        <v>2</v>
      </c>
      <c r="B6" s="4" t="s">
        <v>0</v>
      </c>
      <c r="C6" s="9">
        <v>824</v>
      </c>
      <c r="D6" s="11">
        <v>0</v>
      </c>
      <c r="E6" s="10">
        <f t="shared" ref="E6:E27" si="0">D6/C6*100</f>
        <v>0</v>
      </c>
    </row>
    <row r="7" spans="1:5" ht="27" customHeight="1">
      <c r="A7" s="11">
        <v>3</v>
      </c>
      <c r="B7" s="2" t="s">
        <v>22</v>
      </c>
      <c r="C7" s="8">
        <v>942</v>
      </c>
      <c r="D7" s="11">
        <v>0</v>
      </c>
      <c r="E7" s="10">
        <f t="shared" si="0"/>
        <v>0</v>
      </c>
    </row>
    <row r="8" spans="1:5" ht="27" customHeight="1">
      <c r="A8" s="11">
        <v>4</v>
      </c>
      <c r="B8" s="2" t="s">
        <v>23</v>
      </c>
      <c r="C8" s="8">
        <v>1047</v>
      </c>
      <c r="D8" s="11">
        <v>78.575000000000003</v>
      </c>
      <c r="E8" s="10">
        <f t="shared" si="0"/>
        <v>7.5047755491881567</v>
      </c>
    </row>
    <row r="9" spans="1:5" ht="27" customHeight="1">
      <c r="A9" s="11">
        <v>5</v>
      </c>
      <c r="B9" s="2" t="s">
        <v>24</v>
      </c>
      <c r="C9" s="8">
        <v>1141</v>
      </c>
      <c r="D9" s="11">
        <v>0</v>
      </c>
      <c r="E9" s="10">
        <f t="shared" si="0"/>
        <v>0</v>
      </c>
    </row>
    <row r="10" spans="1:5" ht="27" customHeight="1">
      <c r="A10" s="11">
        <v>6</v>
      </c>
      <c r="B10" s="4" t="s">
        <v>1</v>
      </c>
      <c r="C10" s="9">
        <v>1058</v>
      </c>
      <c r="D10" s="11">
        <v>0</v>
      </c>
      <c r="E10" s="10">
        <f t="shared" si="0"/>
        <v>0</v>
      </c>
    </row>
    <row r="11" spans="1:5" ht="27" customHeight="1">
      <c r="A11" s="11">
        <v>7</v>
      </c>
      <c r="B11" s="4" t="s">
        <v>2</v>
      </c>
      <c r="C11" s="9">
        <v>1224</v>
      </c>
      <c r="D11" s="11">
        <v>165.8</v>
      </c>
      <c r="E11" s="10">
        <f t="shared" si="0"/>
        <v>13.54575163398693</v>
      </c>
    </row>
    <row r="12" spans="1:5" ht="27" customHeight="1">
      <c r="A12" s="11">
        <v>8</v>
      </c>
      <c r="B12" s="4" t="s">
        <v>3</v>
      </c>
      <c r="C12" s="9">
        <v>964</v>
      </c>
      <c r="D12" s="11">
        <v>266.97500000000002</v>
      </c>
      <c r="E12" s="10">
        <f t="shared" si="0"/>
        <v>27.694502074688799</v>
      </c>
    </row>
    <row r="13" spans="1:5" ht="27" customHeight="1">
      <c r="A13" s="11">
        <v>9</v>
      </c>
      <c r="B13" s="2" t="s">
        <v>4</v>
      </c>
      <c r="C13" s="8">
        <v>959</v>
      </c>
      <c r="D13" s="11">
        <v>102.65</v>
      </c>
      <c r="E13" s="10">
        <f t="shared" si="0"/>
        <v>10.703858185610011</v>
      </c>
    </row>
    <row r="14" spans="1:5" ht="27" customHeight="1">
      <c r="A14" s="11">
        <v>10</v>
      </c>
      <c r="B14" s="2" t="s">
        <v>36</v>
      </c>
      <c r="C14" s="8">
        <v>1182</v>
      </c>
      <c r="D14" s="11">
        <v>687.97500000000002</v>
      </c>
      <c r="E14" s="10">
        <f t="shared" si="0"/>
        <v>58.204314720812192</v>
      </c>
    </row>
    <row r="15" spans="1:5" ht="27" customHeight="1">
      <c r="A15" s="11">
        <v>11</v>
      </c>
      <c r="B15" s="4" t="s">
        <v>5</v>
      </c>
      <c r="C15" s="9">
        <v>1053</v>
      </c>
      <c r="D15" s="11">
        <v>0</v>
      </c>
      <c r="E15" s="10">
        <f t="shared" si="0"/>
        <v>0</v>
      </c>
    </row>
    <row r="16" spans="1:5" ht="27" customHeight="1">
      <c r="A16" s="11">
        <v>12</v>
      </c>
      <c r="B16" s="4" t="s">
        <v>6</v>
      </c>
      <c r="C16" s="9">
        <v>1086</v>
      </c>
      <c r="D16" s="11">
        <v>5.4249999999999998</v>
      </c>
      <c r="E16" s="10">
        <f t="shared" si="0"/>
        <v>0.49953959484346222</v>
      </c>
    </row>
    <row r="17" spans="1:5" ht="27" customHeight="1">
      <c r="A17" s="11">
        <v>13</v>
      </c>
      <c r="B17" s="4" t="s">
        <v>7</v>
      </c>
      <c r="C17" s="9">
        <v>1071</v>
      </c>
      <c r="D17" s="11">
        <v>693.6</v>
      </c>
      <c r="E17" s="10">
        <f t="shared" si="0"/>
        <v>64.761904761904759</v>
      </c>
    </row>
    <row r="18" spans="1:5" ht="27" customHeight="1">
      <c r="A18" s="11">
        <v>14</v>
      </c>
      <c r="B18" s="4" t="s">
        <v>8</v>
      </c>
      <c r="C18" s="9">
        <v>1569</v>
      </c>
      <c r="D18" s="11">
        <v>0.8</v>
      </c>
      <c r="E18" s="10">
        <f t="shared" si="0"/>
        <v>5.0987890376035697E-2</v>
      </c>
    </row>
    <row r="19" spans="1:5" ht="27" customHeight="1">
      <c r="A19" s="11">
        <v>15</v>
      </c>
      <c r="B19" s="4" t="s">
        <v>9</v>
      </c>
      <c r="C19" s="9">
        <v>842</v>
      </c>
      <c r="D19" s="11">
        <v>277.8</v>
      </c>
      <c r="E19" s="10">
        <f t="shared" si="0"/>
        <v>32.99287410926366</v>
      </c>
    </row>
    <row r="20" spans="1:5" ht="27" customHeight="1">
      <c r="A20" s="11">
        <v>16</v>
      </c>
      <c r="B20" s="4" t="s">
        <v>10</v>
      </c>
      <c r="C20" s="9">
        <v>923</v>
      </c>
      <c r="D20" s="11">
        <v>0</v>
      </c>
      <c r="E20" s="10">
        <f t="shared" si="0"/>
        <v>0</v>
      </c>
    </row>
    <row r="21" spans="1:5" ht="27" customHeight="1">
      <c r="A21" s="11">
        <v>17</v>
      </c>
      <c r="B21" s="4" t="s">
        <v>11</v>
      </c>
      <c r="C21" s="9">
        <v>628</v>
      </c>
      <c r="D21" s="11">
        <v>0</v>
      </c>
      <c r="E21" s="10">
        <f t="shared" si="0"/>
        <v>0</v>
      </c>
    </row>
    <row r="22" spans="1:5" ht="27" customHeight="1">
      <c r="A22" s="11">
        <v>18</v>
      </c>
      <c r="B22" s="2" t="s">
        <v>12</v>
      </c>
      <c r="C22" s="8">
        <v>1338</v>
      </c>
      <c r="D22" s="11">
        <v>5.625</v>
      </c>
      <c r="E22" s="10">
        <f t="shared" si="0"/>
        <v>0.42040358744394618</v>
      </c>
    </row>
    <row r="23" spans="1:5" ht="27" customHeight="1">
      <c r="A23" s="11">
        <v>19</v>
      </c>
      <c r="B23" s="2" t="s">
        <v>25</v>
      </c>
      <c r="C23" s="8">
        <v>1020</v>
      </c>
      <c r="D23" s="11">
        <v>0</v>
      </c>
      <c r="E23" s="10">
        <f t="shared" si="0"/>
        <v>0</v>
      </c>
    </row>
    <row r="24" spans="1:5" ht="27" customHeight="1">
      <c r="A24" s="11">
        <v>20</v>
      </c>
      <c r="B24" s="4" t="s">
        <v>13</v>
      </c>
      <c r="C24" s="9">
        <v>938</v>
      </c>
      <c r="D24" s="11">
        <v>90.45</v>
      </c>
      <c r="E24" s="10">
        <f t="shared" si="0"/>
        <v>9.6428571428571441</v>
      </c>
    </row>
    <row r="25" spans="1:5" ht="27" customHeight="1">
      <c r="A25" s="11">
        <v>21</v>
      </c>
      <c r="B25" s="2" t="s">
        <v>14</v>
      </c>
      <c r="C25" s="8">
        <v>1139</v>
      </c>
      <c r="D25" s="11">
        <v>0</v>
      </c>
      <c r="E25" s="10">
        <f t="shared" si="0"/>
        <v>0</v>
      </c>
    </row>
    <row r="26" spans="1:5" ht="27" customHeight="1">
      <c r="A26" s="11">
        <v>22</v>
      </c>
      <c r="B26" s="4" t="s">
        <v>15</v>
      </c>
      <c r="C26" s="9">
        <v>1237</v>
      </c>
      <c r="D26" s="11">
        <v>0</v>
      </c>
      <c r="E26" s="10">
        <f t="shared" si="0"/>
        <v>0</v>
      </c>
    </row>
    <row r="27" spans="1:5" ht="27" customHeight="1">
      <c r="A27" s="11"/>
      <c r="B27" s="2" t="s">
        <v>16</v>
      </c>
      <c r="C27" s="11">
        <f>SUM(C5:C26)</f>
        <v>23279</v>
      </c>
      <c r="D27" s="11">
        <f>SUM(D5:D26)</f>
        <v>2375.6749999999997</v>
      </c>
      <c r="E27" s="10">
        <f t="shared" si="0"/>
        <v>10.205227887795866</v>
      </c>
    </row>
    <row r="28" spans="1:5">
      <c r="A28" s="1"/>
      <c r="B28" s="1"/>
      <c r="C28" s="1"/>
      <c r="D28" s="1"/>
      <c r="E28" s="1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D5" sqref="D5:D26"/>
    </sheetView>
  </sheetViews>
  <sheetFormatPr defaultRowHeight="15"/>
  <cols>
    <col min="1" max="1" width="6.85546875" customWidth="1"/>
    <col min="2" max="2" width="16.5703125" bestFit="1" customWidth="1"/>
    <col min="3" max="5" width="18.42578125" customWidth="1"/>
  </cols>
  <sheetData>
    <row r="1" spans="1:5" ht="15.75">
      <c r="A1" s="35" t="s">
        <v>30</v>
      </c>
      <c r="B1" s="35"/>
      <c r="C1" s="35"/>
      <c r="D1" s="35"/>
      <c r="E1" s="35"/>
    </row>
    <row r="2" spans="1:5" ht="25.5" customHeight="1">
      <c r="A2" s="37" t="s">
        <v>28</v>
      </c>
      <c r="B2" s="38"/>
      <c r="C2" s="38"/>
      <c r="D2" s="38"/>
      <c r="E2" s="39"/>
    </row>
    <row r="3" spans="1:5" ht="24" customHeight="1">
      <c r="A3" s="36" t="s">
        <v>62</v>
      </c>
      <c r="B3" s="36"/>
      <c r="C3" s="36"/>
      <c r="D3" s="36"/>
      <c r="E3" s="36"/>
    </row>
    <row r="4" spans="1:5" ht="60.75">
      <c r="A4" s="11" t="s">
        <v>19</v>
      </c>
      <c r="B4" s="12" t="s">
        <v>20</v>
      </c>
      <c r="C4" s="12" t="s">
        <v>26</v>
      </c>
      <c r="D4" s="12" t="s">
        <v>27</v>
      </c>
      <c r="E4" s="12" t="s">
        <v>34</v>
      </c>
    </row>
    <row r="5" spans="1:5" ht="27" customHeight="1">
      <c r="A5" s="11">
        <v>1</v>
      </c>
      <c r="B5" s="2" t="s">
        <v>21</v>
      </c>
      <c r="C5" s="8">
        <v>1094</v>
      </c>
      <c r="D5" s="11">
        <v>0</v>
      </c>
      <c r="E5" s="10">
        <f>D5/C5*100</f>
        <v>0</v>
      </c>
    </row>
    <row r="6" spans="1:5" ht="27" customHeight="1">
      <c r="A6" s="11">
        <v>2</v>
      </c>
      <c r="B6" s="4" t="s">
        <v>0</v>
      </c>
      <c r="C6" s="9">
        <v>824</v>
      </c>
      <c r="D6" s="11">
        <v>10.675000000000001</v>
      </c>
      <c r="E6" s="10">
        <f t="shared" ref="E6:E27" si="0">D6/C6*100</f>
        <v>1.2955097087378642</v>
      </c>
    </row>
    <row r="7" spans="1:5" ht="27" customHeight="1">
      <c r="A7" s="11">
        <v>3</v>
      </c>
      <c r="B7" s="2" t="s">
        <v>22</v>
      </c>
      <c r="C7" s="8">
        <v>942</v>
      </c>
      <c r="D7" s="11">
        <v>3.1749999999999998</v>
      </c>
      <c r="E7" s="10">
        <f t="shared" si="0"/>
        <v>0.33704883227176219</v>
      </c>
    </row>
    <row r="8" spans="1:5" ht="27" customHeight="1">
      <c r="A8" s="11">
        <v>4</v>
      </c>
      <c r="B8" s="2" t="s">
        <v>23</v>
      </c>
      <c r="C8" s="8">
        <v>1047</v>
      </c>
      <c r="D8" s="11">
        <v>120.625</v>
      </c>
      <c r="E8" s="10">
        <f t="shared" si="0"/>
        <v>11.52101241642789</v>
      </c>
    </row>
    <row r="9" spans="1:5" ht="27" customHeight="1">
      <c r="A9" s="11">
        <v>5</v>
      </c>
      <c r="B9" s="2" t="s">
        <v>24</v>
      </c>
      <c r="C9" s="8">
        <v>1141</v>
      </c>
      <c r="D9" s="11">
        <v>85.375</v>
      </c>
      <c r="E9" s="10">
        <f t="shared" si="0"/>
        <v>7.4824715162138471</v>
      </c>
    </row>
    <row r="10" spans="1:5" ht="27" customHeight="1">
      <c r="A10" s="11">
        <v>6</v>
      </c>
      <c r="B10" s="4" t="s">
        <v>1</v>
      </c>
      <c r="C10" s="9">
        <v>1058</v>
      </c>
      <c r="D10" s="11">
        <v>0</v>
      </c>
      <c r="E10" s="10">
        <f t="shared" si="0"/>
        <v>0</v>
      </c>
    </row>
    <row r="11" spans="1:5" ht="27" customHeight="1">
      <c r="A11" s="11">
        <v>7</v>
      </c>
      <c r="B11" s="4" t="s">
        <v>2</v>
      </c>
      <c r="C11" s="9">
        <v>1224</v>
      </c>
      <c r="D11" s="11">
        <v>176.25</v>
      </c>
      <c r="E11" s="10">
        <f t="shared" si="0"/>
        <v>14.399509803921568</v>
      </c>
    </row>
    <row r="12" spans="1:5" ht="27" customHeight="1">
      <c r="A12" s="11">
        <v>8</v>
      </c>
      <c r="B12" s="4" t="s">
        <v>3</v>
      </c>
      <c r="C12" s="9">
        <v>964</v>
      </c>
      <c r="D12" s="11">
        <v>234.25</v>
      </c>
      <c r="E12" s="10">
        <f t="shared" si="0"/>
        <v>24.299792531120332</v>
      </c>
    </row>
    <row r="13" spans="1:5" ht="27" customHeight="1">
      <c r="A13" s="11">
        <v>9</v>
      </c>
      <c r="B13" s="2" t="s">
        <v>4</v>
      </c>
      <c r="C13" s="8">
        <v>959</v>
      </c>
      <c r="D13" s="11">
        <v>160.69999999999999</v>
      </c>
      <c r="E13" s="10">
        <f t="shared" si="0"/>
        <v>16.757038581856097</v>
      </c>
    </row>
    <row r="14" spans="1:5" ht="27" customHeight="1">
      <c r="A14" s="11">
        <v>10</v>
      </c>
      <c r="B14" s="2" t="s">
        <v>36</v>
      </c>
      <c r="C14" s="8">
        <v>1182</v>
      </c>
      <c r="D14" s="11">
        <v>642.97500000000002</v>
      </c>
      <c r="E14" s="10">
        <f t="shared" si="0"/>
        <v>54.397208121827411</v>
      </c>
    </row>
    <row r="15" spans="1:5" ht="27" customHeight="1">
      <c r="A15" s="11">
        <v>11</v>
      </c>
      <c r="B15" s="4" t="s">
        <v>5</v>
      </c>
      <c r="C15" s="9">
        <v>1053</v>
      </c>
      <c r="D15" s="11">
        <v>0</v>
      </c>
      <c r="E15" s="10">
        <f t="shared" si="0"/>
        <v>0</v>
      </c>
    </row>
    <row r="16" spans="1:5" ht="27" customHeight="1">
      <c r="A16" s="11">
        <v>12</v>
      </c>
      <c r="B16" s="4" t="s">
        <v>6</v>
      </c>
      <c r="C16" s="9">
        <v>1086</v>
      </c>
      <c r="D16" s="11">
        <v>0</v>
      </c>
      <c r="E16" s="10">
        <f t="shared" si="0"/>
        <v>0</v>
      </c>
    </row>
    <row r="17" spans="1:5" ht="27" customHeight="1">
      <c r="A17" s="11">
        <v>13</v>
      </c>
      <c r="B17" s="4" t="s">
        <v>7</v>
      </c>
      <c r="C17" s="9">
        <v>1071</v>
      </c>
      <c r="D17" s="11">
        <v>609.125</v>
      </c>
      <c r="E17" s="10">
        <f t="shared" si="0"/>
        <v>56.874416433239958</v>
      </c>
    </row>
    <row r="18" spans="1:5" ht="27" customHeight="1">
      <c r="A18" s="11">
        <v>14</v>
      </c>
      <c r="B18" s="4" t="s">
        <v>8</v>
      </c>
      <c r="C18" s="9">
        <v>1569</v>
      </c>
      <c r="D18" s="11">
        <v>168.42500000000001</v>
      </c>
      <c r="E18" s="10">
        <f t="shared" si="0"/>
        <v>10.734544295729764</v>
      </c>
    </row>
    <row r="19" spans="1:5" ht="27" customHeight="1">
      <c r="A19" s="11">
        <v>15</v>
      </c>
      <c r="B19" s="4" t="s">
        <v>9</v>
      </c>
      <c r="C19" s="9">
        <v>842</v>
      </c>
      <c r="D19" s="11">
        <v>290.10000000000002</v>
      </c>
      <c r="E19" s="10">
        <f t="shared" si="0"/>
        <v>34.453681710213779</v>
      </c>
    </row>
    <row r="20" spans="1:5" ht="27" customHeight="1">
      <c r="A20" s="11">
        <v>16</v>
      </c>
      <c r="B20" s="4" t="s">
        <v>10</v>
      </c>
      <c r="C20" s="9">
        <v>923</v>
      </c>
      <c r="D20" s="11">
        <v>621.375</v>
      </c>
      <c r="E20" s="10">
        <f t="shared" si="0"/>
        <v>67.321235102925243</v>
      </c>
    </row>
    <row r="21" spans="1:5" ht="27" customHeight="1">
      <c r="A21" s="11">
        <v>17</v>
      </c>
      <c r="B21" s="4" t="s">
        <v>11</v>
      </c>
      <c r="C21" s="9">
        <v>628</v>
      </c>
      <c r="D21" s="11">
        <v>11.85</v>
      </c>
      <c r="E21" s="10">
        <f t="shared" si="0"/>
        <v>1.8869426751592355</v>
      </c>
    </row>
    <row r="22" spans="1:5" ht="27" customHeight="1">
      <c r="A22" s="11">
        <v>18</v>
      </c>
      <c r="B22" s="2" t="s">
        <v>12</v>
      </c>
      <c r="C22" s="8">
        <v>1338</v>
      </c>
      <c r="D22" s="11">
        <v>1.4750000000000001</v>
      </c>
      <c r="E22" s="10">
        <f t="shared" si="0"/>
        <v>0.11023916292974588</v>
      </c>
    </row>
    <row r="23" spans="1:5" ht="27" customHeight="1">
      <c r="A23" s="11">
        <v>19</v>
      </c>
      <c r="B23" s="2" t="s">
        <v>25</v>
      </c>
      <c r="C23" s="8">
        <v>1020</v>
      </c>
      <c r="D23" s="11">
        <v>0</v>
      </c>
      <c r="E23" s="10">
        <f t="shared" si="0"/>
        <v>0</v>
      </c>
    </row>
    <row r="24" spans="1:5" ht="27" customHeight="1">
      <c r="A24" s="11">
        <v>20</v>
      </c>
      <c r="B24" s="4" t="s">
        <v>13</v>
      </c>
      <c r="C24" s="9">
        <v>938</v>
      </c>
      <c r="D24" s="11">
        <v>331.625</v>
      </c>
      <c r="E24" s="10">
        <f t="shared" si="0"/>
        <v>35.354477611940297</v>
      </c>
    </row>
    <row r="25" spans="1:5" ht="27" customHeight="1">
      <c r="A25" s="11">
        <v>21</v>
      </c>
      <c r="B25" s="2" t="s">
        <v>14</v>
      </c>
      <c r="C25" s="8">
        <v>1139</v>
      </c>
      <c r="D25" s="11">
        <v>0</v>
      </c>
      <c r="E25" s="10">
        <f t="shared" si="0"/>
        <v>0</v>
      </c>
    </row>
    <row r="26" spans="1:5" ht="27" customHeight="1">
      <c r="A26" s="11">
        <v>22</v>
      </c>
      <c r="B26" s="4" t="s">
        <v>15</v>
      </c>
      <c r="C26" s="9">
        <v>1237</v>
      </c>
      <c r="D26" s="11">
        <v>0.15</v>
      </c>
      <c r="E26" s="10">
        <f t="shared" si="0"/>
        <v>1.2126111560226353E-2</v>
      </c>
    </row>
    <row r="27" spans="1:5" ht="27" customHeight="1">
      <c r="A27" s="11"/>
      <c r="B27" s="2" t="s">
        <v>16</v>
      </c>
      <c r="C27" s="11">
        <f>SUM(C5:C26)</f>
        <v>23279</v>
      </c>
      <c r="D27" s="11">
        <f>SUM(D5:D26)</f>
        <v>3468.15</v>
      </c>
      <c r="E27" s="10">
        <f t="shared" si="0"/>
        <v>14.898191503071438</v>
      </c>
    </row>
    <row r="28" spans="1:5">
      <c r="A28" s="1"/>
      <c r="B28" s="1"/>
      <c r="C28" s="1"/>
      <c r="D28" s="1"/>
      <c r="E28" s="1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C27" sqref="C27:E27"/>
    </sheetView>
  </sheetViews>
  <sheetFormatPr defaultRowHeight="15"/>
  <cols>
    <col min="1" max="1" width="6.85546875" customWidth="1"/>
    <col min="2" max="2" width="16.5703125" bestFit="1" customWidth="1"/>
    <col min="3" max="5" width="18.42578125" customWidth="1"/>
  </cols>
  <sheetData>
    <row r="1" spans="1:5" ht="15.75">
      <c r="A1" s="35" t="s">
        <v>30</v>
      </c>
      <c r="B1" s="35"/>
      <c r="C1" s="35"/>
      <c r="D1" s="35"/>
      <c r="E1" s="35"/>
    </row>
    <row r="2" spans="1:5" ht="25.5" customHeight="1">
      <c r="A2" s="37" t="s">
        <v>28</v>
      </c>
      <c r="B2" s="38"/>
      <c r="C2" s="38"/>
      <c r="D2" s="38"/>
      <c r="E2" s="39"/>
    </row>
    <row r="3" spans="1:5" ht="24" customHeight="1">
      <c r="A3" s="36" t="s">
        <v>17</v>
      </c>
      <c r="B3" s="36"/>
      <c r="C3" s="36"/>
      <c r="D3" s="36"/>
      <c r="E3" s="36"/>
    </row>
    <row r="4" spans="1:5" ht="60.75">
      <c r="A4" s="11" t="s">
        <v>19</v>
      </c>
      <c r="B4" s="12" t="s">
        <v>20</v>
      </c>
      <c r="C4" s="12" t="s">
        <v>26</v>
      </c>
      <c r="D4" s="12" t="s">
        <v>27</v>
      </c>
      <c r="E4" s="12" t="s">
        <v>34</v>
      </c>
    </row>
    <row r="5" spans="1:5" ht="27" customHeight="1">
      <c r="A5" s="11">
        <v>1</v>
      </c>
      <c r="B5" s="2" t="s">
        <v>21</v>
      </c>
      <c r="C5" s="8">
        <v>1094</v>
      </c>
      <c r="D5" s="11">
        <v>1031</v>
      </c>
      <c r="E5" s="10">
        <f>D5/C5*100</f>
        <v>94.241316270566728</v>
      </c>
    </row>
    <row r="6" spans="1:5" ht="27" customHeight="1">
      <c r="A6" s="11">
        <v>2</v>
      </c>
      <c r="B6" s="4" t="s">
        <v>0</v>
      </c>
      <c r="C6" s="9">
        <v>824</v>
      </c>
      <c r="D6" s="11">
        <v>653</v>
      </c>
      <c r="E6" s="10">
        <f t="shared" ref="E6:E27" si="0">D6/C6*100</f>
        <v>79.247572815533985</v>
      </c>
    </row>
    <row r="7" spans="1:5" ht="27" customHeight="1">
      <c r="A7" s="11">
        <v>3</v>
      </c>
      <c r="B7" s="2" t="s">
        <v>22</v>
      </c>
      <c r="C7" s="8">
        <v>942</v>
      </c>
      <c r="D7" s="11">
        <v>858</v>
      </c>
      <c r="E7" s="10">
        <f t="shared" si="0"/>
        <v>91.082802547770697</v>
      </c>
    </row>
    <row r="8" spans="1:5" ht="27" customHeight="1">
      <c r="A8" s="11">
        <v>4</v>
      </c>
      <c r="B8" s="2" t="s">
        <v>23</v>
      </c>
      <c r="C8" s="8">
        <v>1047</v>
      </c>
      <c r="D8" s="11">
        <v>655</v>
      </c>
      <c r="E8" s="10">
        <f t="shared" si="0"/>
        <v>62.559694364851957</v>
      </c>
    </row>
    <row r="9" spans="1:5" ht="27" customHeight="1">
      <c r="A9" s="11">
        <v>5</v>
      </c>
      <c r="B9" s="2" t="s">
        <v>24</v>
      </c>
      <c r="C9" s="8">
        <v>1141</v>
      </c>
      <c r="D9" s="11">
        <v>979</v>
      </c>
      <c r="E9" s="10">
        <f t="shared" si="0"/>
        <v>85.801928133216478</v>
      </c>
    </row>
    <row r="10" spans="1:5" ht="27" customHeight="1">
      <c r="A10" s="11">
        <v>6</v>
      </c>
      <c r="B10" s="4" t="s">
        <v>1</v>
      </c>
      <c r="C10" s="9">
        <v>1058</v>
      </c>
      <c r="D10" s="11">
        <v>886</v>
      </c>
      <c r="E10" s="10">
        <f t="shared" si="0"/>
        <v>83.742911153119096</v>
      </c>
    </row>
    <row r="11" spans="1:5" ht="27" customHeight="1">
      <c r="A11" s="11">
        <v>7</v>
      </c>
      <c r="B11" s="4" t="s">
        <v>2</v>
      </c>
      <c r="C11" s="9">
        <v>1224</v>
      </c>
      <c r="D11" s="11">
        <v>1071</v>
      </c>
      <c r="E11" s="10">
        <f t="shared" si="0"/>
        <v>87.5</v>
      </c>
    </row>
    <row r="12" spans="1:5" ht="27" customHeight="1">
      <c r="A12" s="11">
        <v>8</v>
      </c>
      <c r="B12" s="4" t="s">
        <v>3</v>
      </c>
      <c r="C12" s="9">
        <v>964</v>
      </c>
      <c r="D12" s="11">
        <v>928</v>
      </c>
      <c r="E12" s="10">
        <f t="shared" si="0"/>
        <v>96.265560165975103</v>
      </c>
    </row>
    <row r="13" spans="1:5" ht="27" customHeight="1">
      <c r="A13" s="11">
        <v>9</v>
      </c>
      <c r="B13" s="2" t="s">
        <v>4</v>
      </c>
      <c r="C13" s="8">
        <v>959</v>
      </c>
      <c r="D13" s="11">
        <v>690</v>
      </c>
      <c r="E13" s="10">
        <f t="shared" si="0"/>
        <v>71.949947862356623</v>
      </c>
    </row>
    <row r="14" spans="1:5" ht="27" customHeight="1">
      <c r="A14" s="11">
        <v>10</v>
      </c>
      <c r="B14" s="2" t="s">
        <v>36</v>
      </c>
      <c r="C14" s="8">
        <v>1182</v>
      </c>
      <c r="D14" s="11">
        <v>1164</v>
      </c>
      <c r="E14" s="10">
        <f t="shared" si="0"/>
        <v>98.477157360406082</v>
      </c>
    </row>
    <row r="15" spans="1:5" ht="27" customHeight="1">
      <c r="A15" s="11">
        <v>11</v>
      </c>
      <c r="B15" s="4" t="s">
        <v>5</v>
      </c>
      <c r="C15" s="9">
        <v>1053</v>
      </c>
      <c r="D15" s="11">
        <v>848</v>
      </c>
      <c r="E15" s="10">
        <f t="shared" si="0"/>
        <v>80.5318138651472</v>
      </c>
    </row>
    <row r="16" spans="1:5" ht="27" customHeight="1">
      <c r="A16" s="11">
        <v>12</v>
      </c>
      <c r="B16" s="4" t="s">
        <v>6</v>
      </c>
      <c r="C16" s="9">
        <v>1086</v>
      </c>
      <c r="D16" s="11">
        <v>1026</v>
      </c>
      <c r="E16" s="10">
        <f t="shared" si="0"/>
        <v>94.475138121546962</v>
      </c>
    </row>
    <row r="17" spans="1:5" ht="27" customHeight="1">
      <c r="A17" s="11">
        <v>13</v>
      </c>
      <c r="B17" s="4" t="s">
        <v>7</v>
      </c>
      <c r="C17" s="9">
        <v>1071</v>
      </c>
      <c r="D17" s="11">
        <v>985</v>
      </c>
      <c r="E17" s="10">
        <f t="shared" si="0"/>
        <v>91.970121381886088</v>
      </c>
    </row>
    <row r="18" spans="1:5" ht="27" customHeight="1">
      <c r="A18" s="11">
        <v>14</v>
      </c>
      <c r="B18" s="4" t="s">
        <v>8</v>
      </c>
      <c r="C18" s="9">
        <v>1569</v>
      </c>
      <c r="D18" s="11">
        <v>1022</v>
      </c>
      <c r="E18" s="10">
        <f t="shared" si="0"/>
        <v>65.1370299553856</v>
      </c>
    </row>
    <row r="19" spans="1:5" ht="27" customHeight="1">
      <c r="A19" s="11">
        <v>15</v>
      </c>
      <c r="B19" s="4" t="s">
        <v>9</v>
      </c>
      <c r="C19" s="9">
        <v>842</v>
      </c>
      <c r="D19" s="11">
        <v>815</v>
      </c>
      <c r="E19" s="10">
        <f t="shared" si="0"/>
        <v>96.793349168646074</v>
      </c>
    </row>
    <row r="20" spans="1:5" ht="27" customHeight="1">
      <c r="A20" s="11">
        <v>16</v>
      </c>
      <c r="B20" s="4" t="s">
        <v>10</v>
      </c>
      <c r="C20" s="9">
        <v>923</v>
      </c>
      <c r="D20" s="11">
        <v>891</v>
      </c>
      <c r="E20" s="10">
        <f t="shared" si="0"/>
        <v>96.53304442036837</v>
      </c>
    </row>
    <row r="21" spans="1:5" ht="27" customHeight="1">
      <c r="A21" s="11">
        <v>17</v>
      </c>
      <c r="B21" s="4" t="s">
        <v>11</v>
      </c>
      <c r="C21" s="9">
        <v>628</v>
      </c>
      <c r="D21" s="11">
        <v>580</v>
      </c>
      <c r="E21" s="10">
        <f t="shared" si="0"/>
        <v>92.356687898089177</v>
      </c>
    </row>
    <row r="22" spans="1:5" ht="27" customHeight="1">
      <c r="A22" s="11">
        <v>18</v>
      </c>
      <c r="B22" s="2" t="s">
        <v>12</v>
      </c>
      <c r="C22" s="8">
        <v>1338</v>
      </c>
      <c r="D22" s="11">
        <v>1270</v>
      </c>
      <c r="E22" s="10">
        <f t="shared" si="0"/>
        <v>94.917787742899847</v>
      </c>
    </row>
    <row r="23" spans="1:5" ht="27" customHeight="1">
      <c r="A23" s="11">
        <v>19</v>
      </c>
      <c r="B23" s="2" t="s">
        <v>25</v>
      </c>
      <c r="C23" s="8">
        <v>1020</v>
      </c>
      <c r="D23" s="11">
        <v>923</v>
      </c>
      <c r="E23" s="10">
        <f t="shared" si="0"/>
        <v>90.490196078431367</v>
      </c>
    </row>
    <row r="24" spans="1:5" ht="27" customHeight="1">
      <c r="A24" s="11">
        <v>20</v>
      </c>
      <c r="B24" s="4" t="s">
        <v>13</v>
      </c>
      <c r="C24" s="9">
        <v>938</v>
      </c>
      <c r="D24" s="11">
        <v>920</v>
      </c>
      <c r="E24" s="10">
        <f t="shared" si="0"/>
        <v>98.081023454157773</v>
      </c>
    </row>
    <row r="25" spans="1:5" ht="27" customHeight="1">
      <c r="A25" s="11">
        <v>21</v>
      </c>
      <c r="B25" s="2" t="s">
        <v>14</v>
      </c>
      <c r="C25" s="8">
        <v>1139</v>
      </c>
      <c r="D25" s="11">
        <v>1050</v>
      </c>
      <c r="E25" s="10">
        <f t="shared" si="0"/>
        <v>92.186128182616329</v>
      </c>
    </row>
    <row r="26" spans="1:5" ht="27" customHeight="1">
      <c r="A26" s="11">
        <v>22</v>
      </c>
      <c r="B26" s="4" t="s">
        <v>15</v>
      </c>
      <c r="C26" s="9">
        <v>1237</v>
      </c>
      <c r="D26" s="11">
        <v>1010</v>
      </c>
      <c r="E26" s="10">
        <f t="shared" si="0"/>
        <v>81.649151172190784</v>
      </c>
    </row>
    <row r="27" spans="1:5" ht="27" customHeight="1">
      <c r="A27" s="11"/>
      <c r="B27" s="2" t="s">
        <v>16</v>
      </c>
      <c r="C27" s="11">
        <f>SUM(C5:C26)</f>
        <v>23279</v>
      </c>
      <c r="D27" s="11">
        <f>SUM(D5:D26)</f>
        <v>20255</v>
      </c>
      <c r="E27" s="10">
        <f t="shared" si="0"/>
        <v>87.009751277975852</v>
      </c>
    </row>
    <row r="28" spans="1:5">
      <c r="A28" s="1"/>
      <c r="B28" s="1"/>
      <c r="C28" s="1"/>
      <c r="D28" s="1"/>
      <c r="E28" s="1"/>
    </row>
  </sheetData>
  <mergeCells count="3">
    <mergeCell ref="A1:E1"/>
    <mergeCell ref="A3:E3"/>
    <mergeCell ref="A2:E2"/>
  </mergeCells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D9" sqref="D9"/>
    </sheetView>
  </sheetViews>
  <sheetFormatPr defaultRowHeight="15"/>
  <cols>
    <col min="1" max="1" width="6.85546875" customWidth="1"/>
    <col min="2" max="2" width="16.5703125" bestFit="1" customWidth="1"/>
    <col min="3" max="5" width="18.42578125" customWidth="1"/>
  </cols>
  <sheetData>
    <row r="1" spans="1:5" ht="15.75">
      <c r="A1" s="35" t="s">
        <v>30</v>
      </c>
      <c r="B1" s="35"/>
      <c r="C1" s="35"/>
      <c r="D1" s="35"/>
      <c r="E1" s="35"/>
    </row>
    <row r="2" spans="1:5" ht="25.5" customHeight="1">
      <c r="A2" s="37" t="s">
        <v>28</v>
      </c>
      <c r="B2" s="38"/>
      <c r="C2" s="38"/>
      <c r="D2" s="38"/>
      <c r="E2" s="39"/>
    </row>
    <row r="3" spans="1:5" ht="24" customHeight="1">
      <c r="A3" s="36" t="s">
        <v>62</v>
      </c>
      <c r="B3" s="36"/>
      <c r="C3" s="36"/>
      <c r="D3" s="36"/>
      <c r="E3" s="36"/>
    </row>
    <row r="4" spans="1:5" ht="60.75">
      <c r="A4" s="11" t="s">
        <v>19</v>
      </c>
      <c r="B4" s="12" t="s">
        <v>20</v>
      </c>
      <c r="C4" s="12" t="s">
        <v>26</v>
      </c>
      <c r="D4" s="12" t="s">
        <v>27</v>
      </c>
      <c r="E4" s="12" t="s">
        <v>34</v>
      </c>
    </row>
    <row r="5" spans="1:5" ht="27" customHeight="1">
      <c r="A5" s="11">
        <v>1</v>
      </c>
      <c r="B5" s="2" t="s">
        <v>21</v>
      </c>
      <c r="C5" s="8">
        <v>1094</v>
      </c>
      <c r="D5" s="11">
        <v>1032</v>
      </c>
      <c r="E5" s="10">
        <f>D5/C5*100</f>
        <v>94.332723948811704</v>
      </c>
    </row>
    <row r="6" spans="1:5" ht="27" customHeight="1">
      <c r="A6" s="11">
        <v>2</v>
      </c>
      <c r="B6" s="4" t="s">
        <v>0</v>
      </c>
      <c r="C6" s="9">
        <v>824</v>
      </c>
      <c r="D6" s="11">
        <v>143.1</v>
      </c>
      <c r="E6" s="10">
        <f t="shared" ref="E6:E27" si="0">D6/C6*100</f>
        <v>17.36650485436893</v>
      </c>
    </row>
    <row r="7" spans="1:5" ht="27" customHeight="1">
      <c r="A7" s="11">
        <v>3</v>
      </c>
      <c r="B7" s="2" t="s">
        <v>22</v>
      </c>
      <c r="C7" s="8">
        <v>942</v>
      </c>
      <c r="D7" s="11">
        <v>753.625</v>
      </c>
      <c r="E7" s="10">
        <f t="shared" si="0"/>
        <v>80.002653927813157</v>
      </c>
    </row>
    <row r="8" spans="1:5" ht="27" customHeight="1">
      <c r="A8" s="11">
        <v>4</v>
      </c>
      <c r="B8" s="2" t="s">
        <v>23</v>
      </c>
      <c r="C8" s="8">
        <v>1047</v>
      </c>
      <c r="D8" s="11">
        <v>789.4</v>
      </c>
      <c r="E8" s="10">
        <f t="shared" si="0"/>
        <v>75.396370582616996</v>
      </c>
    </row>
    <row r="9" spans="1:5" ht="27" customHeight="1">
      <c r="A9" s="11">
        <v>5</v>
      </c>
      <c r="B9" s="2" t="s">
        <v>24</v>
      </c>
      <c r="C9" s="8">
        <v>1141</v>
      </c>
      <c r="D9" s="11">
        <v>516.45000000000005</v>
      </c>
      <c r="E9" s="10">
        <f t="shared" si="0"/>
        <v>45.262927256792288</v>
      </c>
    </row>
    <row r="10" spans="1:5" ht="27" customHeight="1">
      <c r="A10" s="11">
        <v>6</v>
      </c>
      <c r="B10" s="4" t="s">
        <v>1</v>
      </c>
      <c r="C10" s="9">
        <v>1058</v>
      </c>
      <c r="D10" s="11">
        <v>21.5</v>
      </c>
      <c r="E10" s="10">
        <f t="shared" si="0"/>
        <v>2.0321361058601135</v>
      </c>
    </row>
    <row r="11" spans="1:5" ht="27" customHeight="1">
      <c r="A11" s="11">
        <v>7</v>
      </c>
      <c r="B11" s="4" t="s">
        <v>2</v>
      </c>
      <c r="C11" s="9">
        <v>1224</v>
      </c>
      <c r="D11" s="11">
        <v>186.22499999999999</v>
      </c>
      <c r="E11" s="10">
        <f t="shared" si="0"/>
        <v>15.214460784313724</v>
      </c>
    </row>
    <row r="12" spans="1:5" ht="27" customHeight="1">
      <c r="A12" s="11">
        <v>8</v>
      </c>
      <c r="B12" s="4" t="s">
        <v>3</v>
      </c>
      <c r="C12" s="9">
        <v>964</v>
      </c>
      <c r="D12" s="11">
        <v>157.9</v>
      </c>
      <c r="E12" s="10">
        <f t="shared" si="0"/>
        <v>16.379668049792532</v>
      </c>
    </row>
    <row r="13" spans="1:5" ht="27" customHeight="1">
      <c r="A13" s="11">
        <v>9</v>
      </c>
      <c r="B13" s="2" t="s">
        <v>4</v>
      </c>
      <c r="C13" s="8">
        <v>959</v>
      </c>
      <c r="D13" s="11">
        <v>561.29999999999995</v>
      </c>
      <c r="E13" s="10">
        <f t="shared" si="0"/>
        <v>58.529718456725753</v>
      </c>
    </row>
    <row r="14" spans="1:5" ht="27" customHeight="1">
      <c r="A14" s="11">
        <v>10</v>
      </c>
      <c r="B14" s="2" t="s">
        <v>36</v>
      </c>
      <c r="C14" s="8">
        <v>1182</v>
      </c>
      <c r="D14" s="11">
        <v>813.67499999999995</v>
      </c>
      <c r="E14" s="10">
        <f t="shared" si="0"/>
        <v>68.838832487309645</v>
      </c>
    </row>
    <row r="15" spans="1:5" ht="27" customHeight="1">
      <c r="A15" s="11">
        <v>11</v>
      </c>
      <c r="B15" s="4" t="s">
        <v>5</v>
      </c>
      <c r="C15" s="9">
        <v>1053</v>
      </c>
      <c r="D15" s="11">
        <v>1.75</v>
      </c>
      <c r="E15" s="10">
        <f t="shared" si="0"/>
        <v>0.16619183285849953</v>
      </c>
    </row>
    <row r="16" spans="1:5" ht="27" customHeight="1">
      <c r="A16" s="11">
        <v>12</v>
      </c>
      <c r="B16" s="4" t="s">
        <v>6</v>
      </c>
      <c r="C16" s="9">
        <v>1086</v>
      </c>
      <c r="D16" s="11">
        <v>4.0750000000000002</v>
      </c>
      <c r="E16" s="10">
        <f t="shared" si="0"/>
        <v>0.37523020257826889</v>
      </c>
    </row>
    <row r="17" spans="1:5" ht="27" customHeight="1">
      <c r="A17" s="11">
        <v>13</v>
      </c>
      <c r="B17" s="4" t="s">
        <v>7</v>
      </c>
      <c r="C17" s="9">
        <v>1071</v>
      </c>
      <c r="D17" s="11">
        <v>817.97500000000002</v>
      </c>
      <c r="E17" s="10">
        <f t="shared" si="0"/>
        <v>76.374883286648</v>
      </c>
    </row>
    <row r="18" spans="1:5" ht="27" customHeight="1">
      <c r="A18" s="11">
        <v>14</v>
      </c>
      <c r="B18" s="4" t="s">
        <v>8</v>
      </c>
      <c r="C18" s="9">
        <v>1569</v>
      </c>
      <c r="D18" s="11">
        <v>953.6</v>
      </c>
      <c r="E18" s="10">
        <f t="shared" si="0"/>
        <v>60.777565328234552</v>
      </c>
    </row>
    <row r="19" spans="1:5" ht="27" customHeight="1">
      <c r="A19" s="11">
        <v>15</v>
      </c>
      <c r="B19" s="4" t="s">
        <v>9</v>
      </c>
      <c r="C19" s="9">
        <v>842</v>
      </c>
      <c r="D19" s="11">
        <v>432.2</v>
      </c>
      <c r="E19" s="10">
        <f t="shared" si="0"/>
        <v>51.330166270783849</v>
      </c>
    </row>
    <row r="20" spans="1:5" ht="27" customHeight="1">
      <c r="A20" s="11">
        <v>16</v>
      </c>
      <c r="B20" s="4" t="s">
        <v>10</v>
      </c>
      <c r="C20" s="9">
        <v>923</v>
      </c>
      <c r="D20" s="11">
        <v>554.54999999999995</v>
      </c>
      <c r="E20" s="10">
        <f t="shared" si="0"/>
        <v>60.081256771397605</v>
      </c>
    </row>
    <row r="21" spans="1:5" ht="27" customHeight="1">
      <c r="A21" s="11">
        <v>17</v>
      </c>
      <c r="B21" s="4" t="s">
        <v>11</v>
      </c>
      <c r="C21" s="9">
        <v>628</v>
      </c>
      <c r="D21" s="11">
        <v>341.75</v>
      </c>
      <c r="E21" s="10">
        <f t="shared" si="0"/>
        <v>54.418789808917204</v>
      </c>
    </row>
    <row r="22" spans="1:5" ht="27" customHeight="1">
      <c r="A22" s="11">
        <v>18</v>
      </c>
      <c r="B22" s="2" t="s">
        <v>12</v>
      </c>
      <c r="C22" s="8">
        <v>1338</v>
      </c>
      <c r="D22" s="11">
        <v>638.625</v>
      </c>
      <c r="E22" s="10">
        <f t="shared" si="0"/>
        <v>47.729820627802688</v>
      </c>
    </row>
    <row r="23" spans="1:5" ht="27" customHeight="1">
      <c r="A23" s="11">
        <v>19</v>
      </c>
      <c r="B23" s="2" t="s">
        <v>25</v>
      </c>
      <c r="C23" s="8">
        <v>1020</v>
      </c>
      <c r="D23" s="11">
        <v>640.75</v>
      </c>
      <c r="E23" s="10">
        <f t="shared" si="0"/>
        <v>62.818627450980394</v>
      </c>
    </row>
    <row r="24" spans="1:5" ht="27" customHeight="1">
      <c r="A24" s="11">
        <v>20</v>
      </c>
      <c r="B24" s="4" t="s">
        <v>13</v>
      </c>
      <c r="C24" s="9">
        <v>938</v>
      </c>
      <c r="D24" s="11">
        <v>355.95</v>
      </c>
      <c r="E24" s="10">
        <f t="shared" si="0"/>
        <v>37.947761194029852</v>
      </c>
    </row>
    <row r="25" spans="1:5" ht="27" customHeight="1">
      <c r="A25" s="11">
        <v>21</v>
      </c>
      <c r="B25" s="2" t="s">
        <v>14</v>
      </c>
      <c r="C25" s="8">
        <v>1139</v>
      </c>
      <c r="D25" s="11">
        <v>0</v>
      </c>
      <c r="E25" s="10">
        <f t="shared" si="0"/>
        <v>0</v>
      </c>
    </row>
    <row r="26" spans="1:5" ht="27" customHeight="1">
      <c r="A26" s="11">
        <v>22</v>
      </c>
      <c r="B26" s="4" t="s">
        <v>15</v>
      </c>
      <c r="C26" s="9">
        <v>1237</v>
      </c>
      <c r="D26" s="11">
        <v>923.625</v>
      </c>
      <c r="E26" s="10">
        <f t="shared" si="0"/>
        <v>74.666531932093775</v>
      </c>
    </row>
    <row r="27" spans="1:5" ht="27" customHeight="1">
      <c r="A27" s="11"/>
      <c r="B27" s="2" t="s">
        <v>16</v>
      </c>
      <c r="C27" s="11">
        <f>SUM(C5:C26)</f>
        <v>23279</v>
      </c>
      <c r="D27" s="11">
        <f>SUM(D5:D26)</f>
        <v>10640.025000000001</v>
      </c>
      <c r="E27" s="10">
        <f t="shared" si="0"/>
        <v>45.706538081532713</v>
      </c>
    </row>
    <row r="28" spans="1:5">
      <c r="A28" s="1"/>
      <c r="B28" s="1"/>
      <c r="C28" s="1"/>
      <c r="D28" s="1"/>
      <c r="E28" s="1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A3" sqref="A3:E3"/>
    </sheetView>
  </sheetViews>
  <sheetFormatPr defaultRowHeight="15"/>
  <cols>
    <col min="1" max="1" width="6.85546875" customWidth="1"/>
    <col min="2" max="2" width="16.5703125" bestFit="1" customWidth="1"/>
    <col min="3" max="5" width="18.42578125" customWidth="1"/>
  </cols>
  <sheetData>
    <row r="1" spans="1:5" ht="15.75">
      <c r="A1" s="35" t="s">
        <v>30</v>
      </c>
      <c r="B1" s="35"/>
      <c r="C1" s="35"/>
      <c r="D1" s="35"/>
      <c r="E1" s="35"/>
    </row>
    <row r="2" spans="1:5" ht="25.5" customHeight="1">
      <c r="A2" s="37" t="s">
        <v>28</v>
      </c>
      <c r="B2" s="38"/>
      <c r="C2" s="38"/>
      <c r="D2" s="38"/>
      <c r="E2" s="39"/>
    </row>
    <row r="3" spans="1:5" ht="24" customHeight="1">
      <c r="A3" s="36" t="s">
        <v>62</v>
      </c>
      <c r="B3" s="36"/>
      <c r="C3" s="36"/>
      <c r="D3" s="36"/>
      <c r="E3" s="36"/>
    </row>
    <row r="4" spans="1:5" ht="60.75">
      <c r="A4" s="11" t="s">
        <v>19</v>
      </c>
      <c r="B4" s="12" t="s">
        <v>20</v>
      </c>
      <c r="C4" s="12" t="s">
        <v>26</v>
      </c>
      <c r="D4" s="12" t="s">
        <v>27</v>
      </c>
      <c r="E4" s="12" t="s">
        <v>34</v>
      </c>
    </row>
    <row r="5" spans="1:5" ht="27" customHeight="1">
      <c r="A5" s="11">
        <v>1</v>
      </c>
      <c r="B5" s="2" t="s">
        <v>21</v>
      </c>
      <c r="C5" s="8">
        <v>1094</v>
      </c>
      <c r="D5" s="11">
        <v>966.65</v>
      </c>
      <c r="E5" s="10">
        <f>D5/C5*100</f>
        <v>88.35923217550274</v>
      </c>
    </row>
    <row r="6" spans="1:5" ht="27" customHeight="1">
      <c r="A6" s="11">
        <v>2</v>
      </c>
      <c r="B6" s="4" t="s">
        <v>0</v>
      </c>
      <c r="C6" s="9">
        <v>824</v>
      </c>
      <c r="D6" s="11">
        <v>299.75</v>
      </c>
      <c r="E6" s="10">
        <f t="shared" ref="E6:E27" si="0">D6/C6*100</f>
        <v>36.377427184466022</v>
      </c>
    </row>
    <row r="7" spans="1:5" ht="27" customHeight="1">
      <c r="A7" s="11">
        <v>3</v>
      </c>
      <c r="B7" s="2" t="s">
        <v>22</v>
      </c>
      <c r="C7" s="8">
        <v>942</v>
      </c>
      <c r="D7" s="11">
        <v>670.27499999999998</v>
      </c>
      <c r="E7" s="10">
        <f t="shared" si="0"/>
        <v>71.154458598726109</v>
      </c>
    </row>
    <row r="8" spans="1:5" ht="27" customHeight="1">
      <c r="A8" s="11">
        <v>4</v>
      </c>
      <c r="B8" s="2" t="s">
        <v>23</v>
      </c>
      <c r="C8" s="8">
        <v>1047</v>
      </c>
      <c r="D8" s="11">
        <v>686.05</v>
      </c>
      <c r="E8" s="10">
        <f t="shared" si="0"/>
        <v>65.52531041069723</v>
      </c>
    </row>
    <row r="9" spans="1:5" ht="27" customHeight="1">
      <c r="A9" s="11">
        <v>5</v>
      </c>
      <c r="B9" s="2" t="s">
        <v>24</v>
      </c>
      <c r="C9" s="8">
        <v>1141</v>
      </c>
      <c r="D9" s="11">
        <v>710.82500000000005</v>
      </c>
      <c r="E9" s="10">
        <f t="shared" si="0"/>
        <v>62.298422436459255</v>
      </c>
    </row>
    <row r="10" spans="1:5" ht="27" customHeight="1">
      <c r="A10" s="11">
        <v>6</v>
      </c>
      <c r="B10" s="4" t="s">
        <v>1</v>
      </c>
      <c r="C10" s="9">
        <v>1058</v>
      </c>
      <c r="D10" s="11">
        <v>169.1</v>
      </c>
      <c r="E10" s="10">
        <f t="shared" si="0"/>
        <v>15.982986767485821</v>
      </c>
    </row>
    <row r="11" spans="1:5" ht="27" customHeight="1">
      <c r="A11" s="11">
        <v>7</v>
      </c>
      <c r="B11" s="4" t="s">
        <v>2</v>
      </c>
      <c r="C11" s="9">
        <v>1224</v>
      </c>
      <c r="D11" s="11">
        <v>183.32499999999999</v>
      </c>
      <c r="E11" s="10">
        <f t="shared" si="0"/>
        <v>14.977532679738562</v>
      </c>
    </row>
    <row r="12" spans="1:5" ht="27" customHeight="1">
      <c r="A12" s="11">
        <v>8</v>
      </c>
      <c r="B12" s="4" t="s">
        <v>3</v>
      </c>
      <c r="C12" s="9">
        <v>964</v>
      </c>
      <c r="D12" s="11">
        <v>65.05</v>
      </c>
      <c r="E12" s="10">
        <f t="shared" si="0"/>
        <v>6.7479253112033195</v>
      </c>
    </row>
    <row r="13" spans="1:5" ht="27" customHeight="1">
      <c r="A13" s="11">
        <v>9</v>
      </c>
      <c r="B13" s="2" t="s">
        <v>4</v>
      </c>
      <c r="C13" s="8">
        <v>959</v>
      </c>
      <c r="D13" s="11">
        <v>781.42499999999995</v>
      </c>
      <c r="E13" s="10">
        <f t="shared" si="0"/>
        <v>81.483315954118879</v>
      </c>
    </row>
    <row r="14" spans="1:5" ht="27" customHeight="1">
      <c r="A14" s="11">
        <v>10</v>
      </c>
      <c r="B14" s="2" t="s">
        <v>36</v>
      </c>
      <c r="C14" s="8">
        <v>1182</v>
      </c>
      <c r="D14" s="11">
        <v>943.42499999999995</v>
      </c>
      <c r="E14" s="10">
        <f t="shared" si="0"/>
        <v>79.815989847715727</v>
      </c>
    </row>
    <row r="15" spans="1:5" ht="27" customHeight="1">
      <c r="A15" s="11">
        <v>11</v>
      </c>
      <c r="B15" s="4" t="s">
        <v>5</v>
      </c>
      <c r="C15" s="9">
        <v>1053</v>
      </c>
      <c r="D15" s="11">
        <v>243.625</v>
      </c>
      <c r="E15" s="10">
        <f t="shared" si="0"/>
        <v>23.13627730294397</v>
      </c>
    </row>
    <row r="16" spans="1:5" ht="27" customHeight="1">
      <c r="A16" s="11">
        <v>12</v>
      </c>
      <c r="B16" s="4" t="s">
        <v>6</v>
      </c>
      <c r="C16" s="9">
        <v>1086</v>
      </c>
      <c r="D16" s="11">
        <v>733.22500000000002</v>
      </c>
      <c r="E16" s="10">
        <f t="shared" si="0"/>
        <v>67.516114180478823</v>
      </c>
    </row>
    <row r="17" spans="1:5" ht="27" customHeight="1">
      <c r="A17" s="11">
        <v>13</v>
      </c>
      <c r="B17" s="4" t="s">
        <v>7</v>
      </c>
      <c r="C17" s="9">
        <v>1071</v>
      </c>
      <c r="D17" s="11">
        <v>754.27499999999998</v>
      </c>
      <c r="E17" s="10">
        <f t="shared" si="0"/>
        <v>70.427170868347332</v>
      </c>
    </row>
    <row r="18" spans="1:5" ht="27" customHeight="1">
      <c r="A18" s="11">
        <v>14</v>
      </c>
      <c r="B18" s="4" t="s">
        <v>8</v>
      </c>
      <c r="C18" s="9">
        <v>1569</v>
      </c>
      <c r="D18" s="11">
        <v>757.47500000000002</v>
      </c>
      <c r="E18" s="10">
        <f t="shared" si="0"/>
        <v>48.277565328234544</v>
      </c>
    </row>
    <row r="19" spans="1:5" ht="27" customHeight="1">
      <c r="A19" s="11">
        <v>15</v>
      </c>
      <c r="B19" s="4" t="s">
        <v>9</v>
      </c>
      <c r="C19" s="9">
        <v>842</v>
      </c>
      <c r="D19" s="11">
        <v>472.85</v>
      </c>
      <c r="E19" s="10">
        <f t="shared" si="0"/>
        <v>56.157957244655584</v>
      </c>
    </row>
    <row r="20" spans="1:5" ht="27" customHeight="1">
      <c r="A20" s="11">
        <v>16</v>
      </c>
      <c r="B20" s="4" t="s">
        <v>10</v>
      </c>
      <c r="C20" s="9">
        <v>923</v>
      </c>
      <c r="D20" s="11">
        <v>606.4</v>
      </c>
      <c r="E20" s="10">
        <f t="shared" si="0"/>
        <v>65.698808234019495</v>
      </c>
    </row>
    <row r="21" spans="1:5" ht="27" customHeight="1">
      <c r="A21" s="11">
        <v>17</v>
      </c>
      <c r="B21" s="4" t="s">
        <v>11</v>
      </c>
      <c r="C21" s="9">
        <v>628</v>
      </c>
      <c r="D21" s="11">
        <v>440.77499999999998</v>
      </c>
      <c r="E21" s="10">
        <f t="shared" si="0"/>
        <v>70.187101910828019</v>
      </c>
    </row>
    <row r="22" spans="1:5" ht="27" customHeight="1">
      <c r="A22" s="11">
        <v>18</v>
      </c>
      <c r="B22" s="2" t="s">
        <v>12</v>
      </c>
      <c r="C22" s="8">
        <v>1338</v>
      </c>
      <c r="D22" s="11">
        <v>1040.075</v>
      </c>
      <c r="E22" s="10">
        <f t="shared" si="0"/>
        <v>77.733557548579981</v>
      </c>
    </row>
    <row r="23" spans="1:5" ht="27" customHeight="1">
      <c r="A23" s="11">
        <v>19</v>
      </c>
      <c r="B23" s="2" t="s">
        <v>25</v>
      </c>
      <c r="C23" s="8">
        <v>1020</v>
      </c>
      <c r="D23" s="11">
        <v>884.67499999999995</v>
      </c>
      <c r="E23" s="10">
        <f t="shared" si="0"/>
        <v>86.732843137254903</v>
      </c>
    </row>
    <row r="24" spans="1:5" ht="27" customHeight="1">
      <c r="A24" s="11">
        <v>20</v>
      </c>
      <c r="B24" s="4" t="s">
        <v>13</v>
      </c>
      <c r="C24" s="9">
        <v>938</v>
      </c>
      <c r="D24" s="11">
        <v>352.2</v>
      </c>
      <c r="E24" s="10">
        <f t="shared" si="0"/>
        <v>37.54797441364606</v>
      </c>
    </row>
    <row r="25" spans="1:5" ht="27" customHeight="1">
      <c r="A25" s="11">
        <v>21</v>
      </c>
      <c r="B25" s="2" t="s">
        <v>14</v>
      </c>
      <c r="C25" s="8">
        <v>1139</v>
      </c>
      <c r="D25" s="11">
        <v>716.65</v>
      </c>
      <c r="E25" s="10">
        <f t="shared" si="0"/>
        <v>62.919227392449514</v>
      </c>
    </row>
    <row r="26" spans="1:5" ht="27" customHeight="1">
      <c r="A26" s="11">
        <v>22</v>
      </c>
      <c r="B26" s="4" t="s">
        <v>15</v>
      </c>
      <c r="C26" s="9">
        <v>1237</v>
      </c>
      <c r="D26" s="11">
        <v>712.5</v>
      </c>
      <c r="E26" s="10">
        <f t="shared" si="0"/>
        <v>57.599029911075185</v>
      </c>
    </row>
    <row r="27" spans="1:5" ht="27" customHeight="1">
      <c r="A27" s="11"/>
      <c r="B27" s="2" t="s">
        <v>16</v>
      </c>
      <c r="C27" s="11">
        <f>SUM(C5:C26)</f>
        <v>23279</v>
      </c>
      <c r="D27" s="11">
        <f>SUM(D5:D26)</f>
        <v>13190.6</v>
      </c>
      <c r="E27" s="10">
        <f t="shared" si="0"/>
        <v>56.663086902358351</v>
      </c>
    </row>
    <row r="28" spans="1:5">
      <c r="A28" s="1"/>
      <c r="B28" s="1"/>
      <c r="C28" s="1"/>
      <c r="D28" s="1"/>
      <c r="E28" s="1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28"/>
  <sheetViews>
    <sheetView topLeftCell="A13" workbookViewId="0">
      <selection activeCell="D5" sqref="D5:D26"/>
    </sheetView>
  </sheetViews>
  <sheetFormatPr defaultRowHeight="15"/>
  <cols>
    <col min="1" max="1" width="6.85546875" customWidth="1"/>
    <col min="2" max="2" width="16.5703125" bestFit="1" customWidth="1"/>
    <col min="3" max="3" width="18.42578125" style="6" customWidth="1"/>
    <col min="4" max="5" width="18.42578125" customWidth="1"/>
    <col min="6" max="6" width="19.140625" customWidth="1"/>
    <col min="7" max="7" width="18.5703125" customWidth="1"/>
    <col min="8" max="8" width="16.42578125" customWidth="1"/>
  </cols>
  <sheetData>
    <row r="1" spans="1:8" ht="15.75">
      <c r="A1" s="29" t="s">
        <v>30</v>
      </c>
      <c r="B1" s="29"/>
      <c r="C1" s="29"/>
      <c r="D1" s="29"/>
      <c r="E1" s="29"/>
      <c r="F1" s="29"/>
      <c r="G1" s="29"/>
      <c r="H1" s="29"/>
    </row>
    <row r="2" spans="1:8" ht="15.75">
      <c r="A2" s="30" t="s">
        <v>28</v>
      </c>
      <c r="B2" s="30"/>
      <c r="C2" s="30"/>
      <c r="D2" s="30"/>
      <c r="E2" s="30"/>
      <c r="F2" s="30"/>
      <c r="G2" s="30"/>
      <c r="H2" s="30"/>
    </row>
    <row r="3" spans="1:8" ht="15.75">
      <c r="A3" s="29" t="s">
        <v>102</v>
      </c>
      <c r="B3" s="29"/>
      <c r="C3" s="29"/>
      <c r="D3" s="29"/>
      <c r="E3" s="29"/>
      <c r="F3" s="29"/>
      <c r="G3" s="29"/>
      <c r="H3" s="29"/>
    </row>
    <row r="4" spans="1:8" ht="72.75" customHeight="1">
      <c r="A4" s="11" t="s">
        <v>19</v>
      </c>
      <c r="B4" s="12" t="s">
        <v>20</v>
      </c>
      <c r="C4" s="12" t="s">
        <v>26</v>
      </c>
      <c r="D4" s="12" t="s">
        <v>27</v>
      </c>
      <c r="E4" s="12" t="s">
        <v>34</v>
      </c>
      <c r="F4" s="12" t="s">
        <v>103</v>
      </c>
      <c r="G4" s="12" t="s">
        <v>104</v>
      </c>
      <c r="H4" s="12" t="s">
        <v>63</v>
      </c>
    </row>
    <row r="5" spans="1:8" ht="18" customHeight="1">
      <c r="A5" s="11">
        <v>1</v>
      </c>
      <c r="B5" s="2" t="s">
        <v>21</v>
      </c>
      <c r="C5" s="8">
        <v>1094</v>
      </c>
      <c r="D5" s="11">
        <v>876</v>
      </c>
      <c r="E5" s="10">
        <f>D5/C5*100</f>
        <v>80.073126142595967</v>
      </c>
      <c r="F5" s="8">
        <f>C5*9</f>
        <v>9846</v>
      </c>
      <c r="G5" s="8">
        <v>8638</v>
      </c>
      <c r="H5" s="10">
        <f>G5/F5*100</f>
        <v>87.731058297785907</v>
      </c>
    </row>
    <row r="6" spans="1:8" ht="18" customHeight="1">
      <c r="A6" s="11">
        <v>2</v>
      </c>
      <c r="B6" s="4" t="s">
        <v>0</v>
      </c>
      <c r="C6" s="9">
        <v>824</v>
      </c>
      <c r="D6" s="11">
        <v>519</v>
      </c>
      <c r="E6" s="10">
        <f t="shared" ref="E6:E26" si="0">D6/C6*100</f>
        <v>62.985436893203882</v>
      </c>
      <c r="F6" s="8">
        <f t="shared" ref="F6:F26" si="1">C6*9</f>
        <v>7416</v>
      </c>
      <c r="G6" s="8">
        <v>4756</v>
      </c>
      <c r="H6" s="10">
        <f t="shared" ref="H6:H26" si="2">G6/F6*100</f>
        <v>64.131607335490827</v>
      </c>
    </row>
    <row r="7" spans="1:8" ht="18" customHeight="1">
      <c r="A7" s="11">
        <v>3</v>
      </c>
      <c r="B7" s="2" t="s">
        <v>22</v>
      </c>
      <c r="C7" s="8">
        <v>942</v>
      </c>
      <c r="D7" s="11">
        <v>741</v>
      </c>
      <c r="E7" s="10">
        <f t="shared" si="0"/>
        <v>78.662420382165607</v>
      </c>
      <c r="F7" s="8">
        <f t="shared" si="1"/>
        <v>8478</v>
      </c>
      <c r="G7" s="8">
        <v>7547</v>
      </c>
      <c r="H7" s="10">
        <f t="shared" si="2"/>
        <v>89.018636470865772</v>
      </c>
    </row>
    <row r="8" spans="1:8" ht="18" customHeight="1">
      <c r="A8" s="11">
        <v>4</v>
      </c>
      <c r="B8" s="2" t="s">
        <v>23</v>
      </c>
      <c r="C8" s="8">
        <v>1047</v>
      </c>
      <c r="D8" s="11">
        <v>687</v>
      </c>
      <c r="E8" s="10">
        <f t="shared" si="0"/>
        <v>65.616045845272211</v>
      </c>
      <c r="F8" s="8">
        <f t="shared" si="1"/>
        <v>9423</v>
      </c>
      <c r="G8" s="8">
        <v>6483</v>
      </c>
      <c r="H8" s="10">
        <f t="shared" si="2"/>
        <v>68.799745304043299</v>
      </c>
    </row>
    <row r="9" spans="1:8" ht="18" customHeight="1">
      <c r="A9" s="11">
        <v>5</v>
      </c>
      <c r="B9" s="2" t="s">
        <v>24</v>
      </c>
      <c r="C9" s="8">
        <v>1141</v>
      </c>
      <c r="D9" s="11">
        <v>981</v>
      </c>
      <c r="E9" s="10">
        <f t="shared" si="0"/>
        <v>85.977212971078004</v>
      </c>
      <c r="F9" s="8">
        <f t="shared" si="1"/>
        <v>10269</v>
      </c>
      <c r="G9" s="8">
        <v>9091</v>
      </c>
      <c r="H9" s="10">
        <f t="shared" si="2"/>
        <v>88.528581166617982</v>
      </c>
    </row>
    <row r="10" spans="1:8" ht="18" customHeight="1">
      <c r="A10" s="11">
        <v>6</v>
      </c>
      <c r="B10" s="4" t="s">
        <v>1</v>
      </c>
      <c r="C10" s="9">
        <v>1058</v>
      </c>
      <c r="D10" s="11">
        <v>835</v>
      </c>
      <c r="E10" s="10">
        <f t="shared" si="0"/>
        <v>78.922495274102076</v>
      </c>
      <c r="F10" s="8">
        <f t="shared" si="1"/>
        <v>9522</v>
      </c>
      <c r="G10" s="8">
        <v>7307</v>
      </c>
      <c r="H10" s="10">
        <f t="shared" si="2"/>
        <v>76.738080235244695</v>
      </c>
    </row>
    <row r="11" spans="1:8" ht="18" customHeight="1">
      <c r="A11" s="11">
        <v>7</v>
      </c>
      <c r="B11" s="4" t="s">
        <v>2</v>
      </c>
      <c r="C11" s="9">
        <v>1224</v>
      </c>
      <c r="D11" s="11">
        <v>1003</v>
      </c>
      <c r="E11" s="10">
        <f t="shared" si="0"/>
        <v>81.944444444444443</v>
      </c>
      <c r="F11" s="8">
        <f t="shared" si="1"/>
        <v>11016</v>
      </c>
      <c r="G11" s="8">
        <v>8556</v>
      </c>
      <c r="H11" s="10">
        <f t="shared" si="2"/>
        <v>77.66884531590415</v>
      </c>
    </row>
    <row r="12" spans="1:8" ht="18" customHeight="1">
      <c r="A12" s="11">
        <v>8</v>
      </c>
      <c r="B12" s="4" t="s">
        <v>3</v>
      </c>
      <c r="C12" s="9">
        <v>964</v>
      </c>
      <c r="D12" s="11">
        <v>962</v>
      </c>
      <c r="E12" s="10">
        <f t="shared" si="0"/>
        <v>99.792531120331944</v>
      </c>
      <c r="F12" s="8">
        <f t="shared" si="1"/>
        <v>8676</v>
      </c>
      <c r="G12" s="8">
        <v>8367</v>
      </c>
      <c r="H12" s="10">
        <f t="shared" si="2"/>
        <v>96.438450899031807</v>
      </c>
    </row>
    <row r="13" spans="1:8" ht="18" customHeight="1">
      <c r="A13" s="11">
        <v>9</v>
      </c>
      <c r="B13" s="2" t="s">
        <v>4</v>
      </c>
      <c r="C13" s="8">
        <v>959</v>
      </c>
      <c r="D13" s="11">
        <v>793</v>
      </c>
      <c r="E13" s="10">
        <f t="shared" si="0"/>
        <v>82.690302398331596</v>
      </c>
      <c r="F13" s="8">
        <f t="shared" si="1"/>
        <v>8631</v>
      </c>
      <c r="G13" s="8">
        <v>7543</v>
      </c>
      <c r="H13" s="10">
        <f t="shared" si="2"/>
        <v>87.394276445371332</v>
      </c>
    </row>
    <row r="14" spans="1:8" ht="18" customHeight="1">
      <c r="A14" s="11">
        <v>10</v>
      </c>
      <c r="B14" s="2" t="s">
        <v>36</v>
      </c>
      <c r="C14" s="8">
        <v>1182</v>
      </c>
      <c r="D14" s="11">
        <v>1090</v>
      </c>
      <c r="E14" s="10">
        <f t="shared" si="0"/>
        <v>92.216582064297796</v>
      </c>
      <c r="F14" s="8">
        <f t="shared" si="1"/>
        <v>10638</v>
      </c>
      <c r="G14" s="8">
        <v>9733</v>
      </c>
      <c r="H14" s="10">
        <f t="shared" si="2"/>
        <v>91.492761797330331</v>
      </c>
    </row>
    <row r="15" spans="1:8" ht="18" customHeight="1">
      <c r="A15" s="11">
        <v>11</v>
      </c>
      <c r="B15" s="4" t="s">
        <v>5</v>
      </c>
      <c r="C15" s="9">
        <v>1053</v>
      </c>
      <c r="D15" s="11">
        <v>629</v>
      </c>
      <c r="E15" s="10">
        <f t="shared" si="0"/>
        <v>59.7340930674264</v>
      </c>
      <c r="F15" s="8">
        <f t="shared" si="1"/>
        <v>9477</v>
      </c>
      <c r="G15" s="8">
        <v>5111</v>
      </c>
      <c r="H15" s="10">
        <f t="shared" si="2"/>
        <v>53.930568745383553</v>
      </c>
    </row>
    <row r="16" spans="1:8" ht="18" customHeight="1">
      <c r="A16" s="11">
        <v>12</v>
      </c>
      <c r="B16" s="4" t="s">
        <v>6</v>
      </c>
      <c r="C16" s="9">
        <v>1086</v>
      </c>
      <c r="D16" s="11">
        <v>936</v>
      </c>
      <c r="E16" s="10">
        <f t="shared" si="0"/>
        <v>86.187845303867405</v>
      </c>
      <c r="F16" s="8">
        <f t="shared" si="1"/>
        <v>9774</v>
      </c>
      <c r="G16" s="8">
        <v>6643</v>
      </c>
      <c r="H16" s="10">
        <f t="shared" si="2"/>
        <v>67.966032330673215</v>
      </c>
    </row>
    <row r="17" spans="1:8" ht="18" customHeight="1">
      <c r="A17" s="11">
        <v>13</v>
      </c>
      <c r="B17" s="4" t="s">
        <v>7</v>
      </c>
      <c r="C17" s="9">
        <v>1071</v>
      </c>
      <c r="D17" s="11">
        <v>1063</v>
      </c>
      <c r="E17" s="10">
        <f t="shared" si="0"/>
        <v>99.253034547152197</v>
      </c>
      <c r="F17" s="8">
        <f t="shared" si="1"/>
        <v>9639</v>
      </c>
      <c r="G17" s="8">
        <v>9334</v>
      </c>
      <c r="H17" s="10">
        <f t="shared" si="2"/>
        <v>96.835771345575267</v>
      </c>
    </row>
    <row r="18" spans="1:8" ht="18" customHeight="1">
      <c r="A18" s="11">
        <v>14</v>
      </c>
      <c r="B18" s="4" t="s">
        <v>8</v>
      </c>
      <c r="C18" s="9">
        <v>1569</v>
      </c>
      <c r="D18" s="11">
        <v>1262</v>
      </c>
      <c r="E18" s="10">
        <f t="shared" si="0"/>
        <v>80.4333970681963</v>
      </c>
      <c r="F18" s="8">
        <f t="shared" si="1"/>
        <v>14121</v>
      </c>
      <c r="G18" s="8">
        <v>11311</v>
      </c>
      <c r="H18" s="10">
        <f t="shared" si="2"/>
        <v>80.100559450463848</v>
      </c>
    </row>
    <row r="19" spans="1:8" ht="18" customHeight="1">
      <c r="A19" s="11">
        <v>15</v>
      </c>
      <c r="B19" s="4" t="s">
        <v>9</v>
      </c>
      <c r="C19" s="9">
        <v>842</v>
      </c>
      <c r="D19" s="11">
        <v>632</v>
      </c>
      <c r="E19" s="10">
        <f t="shared" si="0"/>
        <v>75.059382422802841</v>
      </c>
      <c r="F19" s="8">
        <f t="shared" si="1"/>
        <v>7578</v>
      </c>
      <c r="G19" s="8">
        <v>6157</v>
      </c>
      <c r="H19" s="10">
        <f t="shared" si="2"/>
        <v>81.248350488255468</v>
      </c>
    </row>
    <row r="20" spans="1:8" ht="18" customHeight="1">
      <c r="A20" s="11">
        <v>16</v>
      </c>
      <c r="B20" s="4" t="s">
        <v>10</v>
      </c>
      <c r="C20" s="9">
        <v>923</v>
      </c>
      <c r="D20" s="11">
        <v>959</v>
      </c>
      <c r="E20" s="10">
        <f t="shared" si="0"/>
        <v>103.9003250270856</v>
      </c>
      <c r="F20" s="8">
        <f t="shared" si="1"/>
        <v>8307</v>
      </c>
      <c r="G20" s="8">
        <v>8692</v>
      </c>
      <c r="H20" s="10">
        <f t="shared" si="2"/>
        <v>104.6346454797159</v>
      </c>
    </row>
    <row r="21" spans="1:8" ht="18" customHeight="1">
      <c r="A21" s="11">
        <v>17</v>
      </c>
      <c r="B21" s="4" t="s">
        <v>11</v>
      </c>
      <c r="C21" s="9">
        <v>628</v>
      </c>
      <c r="D21" s="11">
        <v>627</v>
      </c>
      <c r="E21" s="10">
        <f t="shared" si="0"/>
        <v>99.840764331210181</v>
      </c>
      <c r="F21" s="8">
        <f t="shared" si="1"/>
        <v>5652</v>
      </c>
      <c r="G21" s="8">
        <v>5374</v>
      </c>
      <c r="H21" s="10">
        <f t="shared" si="2"/>
        <v>95.081387119603676</v>
      </c>
    </row>
    <row r="22" spans="1:8" ht="18" customHeight="1">
      <c r="A22" s="11">
        <v>18</v>
      </c>
      <c r="B22" s="2" t="s">
        <v>12</v>
      </c>
      <c r="C22" s="8">
        <v>1338</v>
      </c>
      <c r="D22" s="11">
        <v>1025</v>
      </c>
      <c r="E22" s="10">
        <f t="shared" si="0"/>
        <v>76.606875934230189</v>
      </c>
      <c r="F22" s="8">
        <f t="shared" si="1"/>
        <v>12042</v>
      </c>
      <c r="G22" s="8">
        <v>9376</v>
      </c>
      <c r="H22" s="10">
        <f t="shared" si="2"/>
        <v>77.86082046171731</v>
      </c>
    </row>
    <row r="23" spans="1:8" ht="18" customHeight="1">
      <c r="A23" s="11">
        <v>19</v>
      </c>
      <c r="B23" s="2" t="s">
        <v>25</v>
      </c>
      <c r="C23" s="8">
        <v>1020</v>
      </c>
      <c r="D23" s="11">
        <v>933</v>
      </c>
      <c r="E23" s="10">
        <f t="shared" si="0"/>
        <v>91.470588235294116</v>
      </c>
      <c r="F23" s="8">
        <f t="shared" si="1"/>
        <v>9180</v>
      </c>
      <c r="G23" s="8">
        <v>8393</v>
      </c>
      <c r="H23" s="10">
        <f t="shared" si="2"/>
        <v>91.427015250544656</v>
      </c>
    </row>
    <row r="24" spans="1:8" ht="18" customHeight="1">
      <c r="A24" s="11">
        <v>20</v>
      </c>
      <c r="B24" s="4" t="s">
        <v>13</v>
      </c>
      <c r="C24" s="9">
        <v>938</v>
      </c>
      <c r="D24" s="11">
        <v>948</v>
      </c>
      <c r="E24" s="10">
        <f t="shared" si="0"/>
        <v>101.06609808102345</v>
      </c>
      <c r="F24" s="8">
        <f t="shared" si="1"/>
        <v>8442</v>
      </c>
      <c r="G24" s="8">
        <v>8769</v>
      </c>
      <c r="H24" s="10">
        <f t="shared" si="2"/>
        <v>103.87348969438521</v>
      </c>
    </row>
    <row r="25" spans="1:8" ht="18" customHeight="1">
      <c r="A25" s="11">
        <v>21</v>
      </c>
      <c r="B25" s="2" t="s">
        <v>14</v>
      </c>
      <c r="C25" s="8">
        <v>1139</v>
      </c>
      <c r="D25" s="11">
        <v>1141</v>
      </c>
      <c r="E25" s="10">
        <f>D25/C25*100</f>
        <v>100.17559262510976</v>
      </c>
      <c r="F25" s="8">
        <f t="shared" si="1"/>
        <v>10251</v>
      </c>
      <c r="G25" s="8">
        <v>10234</v>
      </c>
      <c r="H25" s="10">
        <f t="shared" si="2"/>
        <v>99.834162520729691</v>
      </c>
    </row>
    <row r="26" spans="1:8" ht="18" customHeight="1">
      <c r="A26" s="11">
        <v>22</v>
      </c>
      <c r="B26" s="4" t="s">
        <v>15</v>
      </c>
      <c r="C26" s="9">
        <v>1237</v>
      </c>
      <c r="D26" s="11">
        <v>979</v>
      </c>
      <c r="E26" s="10">
        <f t="shared" si="0"/>
        <v>79.143088116410681</v>
      </c>
      <c r="F26" s="8">
        <f t="shared" si="1"/>
        <v>11133</v>
      </c>
      <c r="G26" s="8">
        <v>8999</v>
      </c>
      <c r="H26" s="10">
        <f t="shared" si="2"/>
        <v>80.831761429982933</v>
      </c>
    </row>
    <row r="27" spans="1:8" ht="15.75">
      <c r="A27" s="11"/>
      <c r="B27" s="2" t="s">
        <v>16</v>
      </c>
      <c r="C27" s="11">
        <f>SUM(C5:C26)</f>
        <v>23279</v>
      </c>
      <c r="D27" s="11">
        <f>SUM(D5:D26)</f>
        <v>19621</v>
      </c>
      <c r="E27" s="10">
        <f>D27/C27*100</f>
        <v>84.286266592207568</v>
      </c>
      <c r="F27" s="9">
        <f>SUM(F5:F26)</f>
        <v>209511</v>
      </c>
      <c r="G27" s="8">
        <f>SUM(G5:G26)</f>
        <v>176414</v>
      </c>
      <c r="H27" s="10">
        <f>G27/F27*100</f>
        <v>84.202738758346811</v>
      </c>
    </row>
    <row r="28" spans="1:8">
      <c r="A28" s="1"/>
      <c r="B28" s="1"/>
      <c r="C28" s="5"/>
      <c r="D28" s="1"/>
      <c r="E28" s="1"/>
    </row>
  </sheetData>
  <mergeCells count="3"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28"/>
  <sheetViews>
    <sheetView topLeftCell="A10" workbookViewId="0">
      <selection activeCell="D5" sqref="D5:D26"/>
    </sheetView>
  </sheetViews>
  <sheetFormatPr defaultRowHeight="15"/>
  <cols>
    <col min="1" max="1" width="5.140625" style="6" customWidth="1"/>
    <col min="2" max="2" width="16.85546875" customWidth="1"/>
    <col min="3" max="3" width="21.5703125" style="6" customWidth="1"/>
    <col min="4" max="5" width="21.5703125" customWidth="1"/>
    <col min="6" max="6" width="14.5703125" customWidth="1"/>
    <col min="7" max="7" width="16.7109375" customWidth="1"/>
    <col min="8" max="8" width="15" customWidth="1"/>
  </cols>
  <sheetData>
    <row r="1" spans="1:8" ht="15.75">
      <c r="A1" s="29" t="s">
        <v>30</v>
      </c>
      <c r="B1" s="29"/>
      <c r="C1" s="29"/>
      <c r="D1" s="29"/>
      <c r="E1" s="29"/>
      <c r="F1" s="29"/>
      <c r="G1" s="29"/>
      <c r="H1" s="29"/>
    </row>
    <row r="2" spans="1:8" ht="20.25" customHeight="1">
      <c r="A2" s="30" t="s">
        <v>68</v>
      </c>
      <c r="B2" s="30"/>
      <c r="C2" s="30"/>
      <c r="D2" s="30"/>
      <c r="E2" s="30"/>
      <c r="F2" s="30"/>
      <c r="G2" s="30"/>
      <c r="H2" s="30"/>
    </row>
    <row r="3" spans="1:8" ht="15.75">
      <c r="A3" s="29" t="s">
        <v>99</v>
      </c>
      <c r="B3" s="29"/>
      <c r="C3" s="29"/>
      <c r="D3" s="29"/>
      <c r="E3" s="29"/>
      <c r="F3" s="29"/>
      <c r="G3" s="29"/>
      <c r="H3" s="29"/>
    </row>
    <row r="4" spans="1:8" ht="90.75">
      <c r="A4" s="11" t="s">
        <v>19</v>
      </c>
      <c r="B4" s="12" t="s">
        <v>20</v>
      </c>
      <c r="C4" s="12" t="s">
        <v>18</v>
      </c>
      <c r="D4" s="12" t="s">
        <v>32</v>
      </c>
      <c r="E4" s="12" t="s">
        <v>50</v>
      </c>
      <c r="F4" s="12" t="s">
        <v>100</v>
      </c>
      <c r="G4" s="12" t="s">
        <v>101</v>
      </c>
      <c r="H4" s="12" t="s">
        <v>77</v>
      </c>
    </row>
    <row r="5" spans="1:8" ht="15.75">
      <c r="A5" s="11">
        <v>1</v>
      </c>
      <c r="B5" s="2" t="s">
        <v>21</v>
      </c>
      <c r="C5" s="11">
        <v>876</v>
      </c>
      <c r="D5" s="20">
        <v>74</v>
      </c>
      <c r="E5" s="10">
        <f>D5/C5*100</f>
        <v>8.4474885844748862</v>
      </c>
      <c r="F5" s="8">
        <v>8638</v>
      </c>
      <c r="G5" s="20">
        <v>962</v>
      </c>
      <c r="H5" s="10">
        <f t="shared" ref="H5:H26" si="0">G5/F5*100</f>
        <v>11.136837230840472</v>
      </c>
    </row>
    <row r="6" spans="1:8" ht="15.75">
      <c r="A6" s="11">
        <v>2</v>
      </c>
      <c r="B6" s="4" t="s">
        <v>0</v>
      </c>
      <c r="C6" s="11">
        <v>519</v>
      </c>
      <c r="D6" s="20">
        <v>26</v>
      </c>
      <c r="E6" s="10">
        <f>D6/C6*100</f>
        <v>5.0096339113680148</v>
      </c>
      <c r="F6" s="8">
        <v>4756</v>
      </c>
      <c r="G6" s="20">
        <v>378</v>
      </c>
      <c r="H6" s="10">
        <f t="shared" si="0"/>
        <v>7.9478553406223718</v>
      </c>
    </row>
    <row r="7" spans="1:8" ht="15.75">
      <c r="A7" s="11">
        <v>3</v>
      </c>
      <c r="B7" s="2" t="s">
        <v>22</v>
      </c>
      <c r="C7" s="11">
        <v>741</v>
      </c>
      <c r="D7" s="20">
        <v>105</v>
      </c>
      <c r="E7" s="10">
        <f>D7/C7*100</f>
        <v>14.17004048582996</v>
      </c>
      <c r="F7" s="8">
        <v>7547</v>
      </c>
      <c r="G7" s="20">
        <v>859</v>
      </c>
      <c r="H7" s="10">
        <f t="shared" si="0"/>
        <v>11.38200609513714</v>
      </c>
    </row>
    <row r="8" spans="1:8" ht="15.75">
      <c r="A8" s="11">
        <v>4</v>
      </c>
      <c r="B8" s="2" t="s">
        <v>23</v>
      </c>
      <c r="C8" s="11">
        <v>687</v>
      </c>
      <c r="D8" s="20">
        <v>188</v>
      </c>
      <c r="E8" s="10">
        <v>0</v>
      </c>
      <c r="F8" s="8">
        <v>6483</v>
      </c>
      <c r="G8" s="20">
        <v>830</v>
      </c>
      <c r="H8" s="10">
        <f t="shared" si="0"/>
        <v>12.802714792534321</v>
      </c>
    </row>
    <row r="9" spans="1:8" ht="15.75">
      <c r="A9" s="11">
        <v>5</v>
      </c>
      <c r="B9" s="2" t="s">
        <v>24</v>
      </c>
      <c r="C9" s="11">
        <v>981</v>
      </c>
      <c r="D9" s="20">
        <v>981</v>
      </c>
      <c r="E9" s="10">
        <f t="shared" ref="E9:E26" si="1">D9/C9*100</f>
        <v>100</v>
      </c>
      <c r="F9" s="8">
        <v>9091</v>
      </c>
      <c r="G9" s="20">
        <v>9091</v>
      </c>
      <c r="H9" s="10">
        <f t="shared" si="0"/>
        <v>100</v>
      </c>
    </row>
    <row r="10" spans="1:8" ht="15.75">
      <c r="A10" s="11">
        <v>6</v>
      </c>
      <c r="B10" s="4" t="s">
        <v>1</v>
      </c>
      <c r="C10" s="11">
        <v>835</v>
      </c>
      <c r="D10" s="20">
        <v>526</v>
      </c>
      <c r="E10" s="10">
        <f t="shared" si="1"/>
        <v>62.994011976047901</v>
      </c>
      <c r="F10" s="8">
        <v>7307</v>
      </c>
      <c r="G10" s="20">
        <v>5628</v>
      </c>
      <c r="H10" s="10">
        <f t="shared" si="0"/>
        <v>77.02203366634734</v>
      </c>
    </row>
    <row r="11" spans="1:8" ht="15.75">
      <c r="A11" s="11">
        <v>7</v>
      </c>
      <c r="B11" s="4" t="s">
        <v>2</v>
      </c>
      <c r="C11" s="11">
        <v>1003</v>
      </c>
      <c r="D11" s="20">
        <v>740</v>
      </c>
      <c r="E11" s="10">
        <f t="shared" si="1"/>
        <v>73.778664007976076</v>
      </c>
      <c r="F11" s="8">
        <v>8556</v>
      </c>
      <c r="G11" s="20">
        <v>6117</v>
      </c>
      <c r="H11" s="10">
        <f t="shared" si="0"/>
        <v>71.493688639551195</v>
      </c>
    </row>
    <row r="12" spans="1:8" ht="15.75">
      <c r="A12" s="11">
        <v>8</v>
      </c>
      <c r="B12" s="4" t="s">
        <v>3</v>
      </c>
      <c r="C12" s="11">
        <v>962</v>
      </c>
      <c r="D12" s="20">
        <v>271</v>
      </c>
      <c r="E12" s="10">
        <f t="shared" si="1"/>
        <v>28.170478170478169</v>
      </c>
      <c r="F12" s="8">
        <v>8367</v>
      </c>
      <c r="G12" s="20">
        <v>2626</v>
      </c>
      <c r="H12" s="10">
        <f t="shared" si="0"/>
        <v>31.38520377674196</v>
      </c>
    </row>
    <row r="13" spans="1:8" ht="15.75">
      <c r="A13" s="11">
        <v>9</v>
      </c>
      <c r="B13" s="2" t="s">
        <v>4</v>
      </c>
      <c r="C13" s="11">
        <v>793</v>
      </c>
      <c r="D13" s="20">
        <v>20</v>
      </c>
      <c r="E13" s="10">
        <f t="shared" si="1"/>
        <v>2.5220680958385877</v>
      </c>
      <c r="F13" s="8">
        <v>7543</v>
      </c>
      <c r="G13" s="20">
        <v>460</v>
      </c>
      <c r="H13" s="10">
        <f t="shared" si="0"/>
        <v>6.0983693490653588</v>
      </c>
    </row>
    <row r="14" spans="1:8" ht="15.75">
      <c r="A14" s="11">
        <v>10</v>
      </c>
      <c r="B14" s="2" t="s">
        <v>36</v>
      </c>
      <c r="C14" s="11">
        <v>1090</v>
      </c>
      <c r="D14" s="20">
        <v>436</v>
      </c>
      <c r="E14" s="10">
        <f t="shared" si="1"/>
        <v>40</v>
      </c>
      <c r="F14" s="8">
        <v>9733</v>
      </c>
      <c r="G14" s="20">
        <v>3995</v>
      </c>
      <c r="H14" s="10">
        <f t="shared" si="0"/>
        <v>41.045926230350354</v>
      </c>
    </row>
    <row r="15" spans="1:8" ht="15.75">
      <c r="A15" s="11">
        <v>11</v>
      </c>
      <c r="B15" s="4" t="s">
        <v>5</v>
      </c>
      <c r="C15" s="11">
        <v>629</v>
      </c>
      <c r="D15" s="20">
        <v>73</v>
      </c>
      <c r="E15" s="10">
        <v>0</v>
      </c>
      <c r="F15" s="8">
        <v>5111</v>
      </c>
      <c r="G15" s="20">
        <v>1007</v>
      </c>
      <c r="H15" s="10">
        <f t="shared" si="0"/>
        <v>19.702602230483272</v>
      </c>
    </row>
    <row r="16" spans="1:8" ht="15.75">
      <c r="A16" s="11">
        <v>12</v>
      </c>
      <c r="B16" s="4" t="s">
        <v>6</v>
      </c>
      <c r="C16" s="11">
        <v>936</v>
      </c>
      <c r="D16" s="20">
        <v>192</v>
      </c>
      <c r="E16" s="10">
        <v>0</v>
      </c>
      <c r="F16" s="8">
        <v>6643</v>
      </c>
      <c r="G16" s="20">
        <v>1527</v>
      </c>
      <c r="H16" s="10">
        <f t="shared" si="0"/>
        <v>22.986602438657233</v>
      </c>
    </row>
    <row r="17" spans="1:8" ht="15.75">
      <c r="A17" s="11">
        <v>13</v>
      </c>
      <c r="B17" s="4" t="s">
        <v>7</v>
      </c>
      <c r="C17" s="11">
        <v>1063</v>
      </c>
      <c r="D17" s="20">
        <v>657</v>
      </c>
      <c r="E17" s="10">
        <f t="shared" si="1"/>
        <v>61.806208842897462</v>
      </c>
      <c r="F17" s="8">
        <v>9334</v>
      </c>
      <c r="G17" s="20">
        <v>5532</v>
      </c>
      <c r="H17" s="10">
        <f t="shared" si="0"/>
        <v>59.26719520034284</v>
      </c>
    </row>
    <row r="18" spans="1:8" ht="15.75">
      <c r="A18" s="11">
        <v>14</v>
      </c>
      <c r="B18" s="4" t="s">
        <v>8</v>
      </c>
      <c r="C18" s="11">
        <v>1262</v>
      </c>
      <c r="D18" s="20">
        <v>403</v>
      </c>
      <c r="E18" s="10">
        <f t="shared" si="1"/>
        <v>31.933438985736924</v>
      </c>
      <c r="F18" s="8">
        <v>11311</v>
      </c>
      <c r="G18" s="20">
        <v>1583</v>
      </c>
      <c r="H18" s="10">
        <f t="shared" si="0"/>
        <v>13.995225886305365</v>
      </c>
    </row>
    <row r="19" spans="1:8" ht="15.75">
      <c r="A19" s="11">
        <v>15</v>
      </c>
      <c r="B19" s="4" t="s">
        <v>9</v>
      </c>
      <c r="C19" s="11">
        <v>632</v>
      </c>
      <c r="D19" s="20">
        <v>0</v>
      </c>
      <c r="E19" s="10">
        <f t="shared" si="1"/>
        <v>0</v>
      </c>
      <c r="F19" s="8">
        <v>6157</v>
      </c>
      <c r="G19" s="20">
        <v>286</v>
      </c>
      <c r="H19" s="10">
        <f t="shared" si="0"/>
        <v>4.6451193763196361</v>
      </c>
    </row>
    <row r="20" spans="1:8" ht="15.75">
      <c r="A20" s="11">
        <v>16</v>
      </c>
      <c r="B20" s="4" t="s">
        <v>10</v>
      </c>
      <c r="C20" s="11">
        <v>959</v>
      </c>
      <c r="D20" s="20">
        <v>204</v>
      </c>
      <c r="E20" s="10">
        <f t="shared" si="1"/>
        <v>21.272158498435871</v>
      </c>
      <c r="F20" s="8">
        <v>8692</v>
      </c>
      <c r="G20" s="20">
        <v>2316</v>
      </c>
      <c r="H20" s="10">
        <f t="shared" si="0"/>
        <v>26.645190980211691</v>
      </c>
    </row>
    <row r="21" spans="1:8" ht="15.75">
      <c r="A21" s="11">
        <v>17</v>
      </c>
      <c r="B21" s="4" t="s">
        <v>11</v>
      </c>
      <c r="C21" s="11">
        <v>627</v>
      </c>
      <c r="D21" s="20">
        <v>33</v>
      </c>
      <c r="E21" s="10">
        <f t="shared" si="1"/>
        <v>5.2631578947368416</v>
      </c>
      <c r="F21" s="8">
        <v>5374</v>
      </c>
      <c r="G21" s="20">
        <v>243</v>
      </c>
      <c r="H21" s="10">
        <f t="shared" si="0"/>
        <v>4.5217714923706733</v>
      </c>
    </row>
    <row r="22" spans="1:8" ht="15.75">
      <c r="A22" s="11">
        <v>18</v>
      </c>
      <c r="B22" s="2" t="s">
        <v>12</v>
      </c>
      <c r="C22" s="11">
        <v>1025</v>
      </c>
      <c r="D22" s="20">
        <v>390</v>
      </c>
      <c r="E22" s="10">
        <f t="shared" si="1"/>
        <v>38.048780487804876</v>
      </c>
      <c r="F22" s="8">
        <v>9376</v>
      </c>
      <c r="G22" s="20">
        <v>4062</v>
      </c>
      <c r="H22" s="10">
        <f t="shared" si="0"/>
        <v>43.32337883959044</v>
      </c>
    </row>
    <row r="23" spans="1:8" ht="15.75">
      <c r="A23" s="11">
        <v>19</v>
      </c>
      <c r="B23" s="2" t="s">
        <v>25</v>
      </c>
      <c r="C23" s="11">
        <v>933</v>
      </c>
      <c r="D23" s="20">
        <v>39</v>
      </c>
      <c r="E23" s="10">
        <f t="shared" si="1"/>
        <v>4.180064308681672</v>
      </c>
      <c r="F23" s="8">
        <v>8393</v>
      </c>
      <c r="G23" s="20">
        <v>611</v>
      </c>
      <c r="H23" s="10">
        <f t="shared" si="0"/>
        <v>7.2798760872155368</v>
      </c>
    </row>
    <row r="24" spans="1:8" ht="15.75">
      <c r="A24" s="11">
        <v>20</v>
      </c>
      <c r="B24" s="4" t="s">
        <v>13</v>
      </c>
      <c r="C24" s="11">
        <v>948</v>
      </c>
      <c r="D24" s="20">
        <v>6</v>
      </c>
      <c r="E24" s="10">
        <f t="shared" si="1"/>
        <v>0.63291139240506333</v>
      </c>
      <c r="F24" s="8">
        <v>8769</v>
      </c>
      <c r="G24" s="20">
        <v>365</v>
      </c>
      <c r="H24" s="10">
        <f t="shared" si="0"/>
        <v>4.1623902383396052</v>
      </c>
    </row>
    <row r="25" spans="1:8" ht="15.75">
      <c r="A25" s="11">
        <v>21</v>
      </c>
      <c r="B25" s="2" t="s">
        <v>14</v>
      </c>
      <c r="C25" s="11">
        <v>1141</v>
      </c>
      <c r="D25" s="20">
        <v>542</v>
      </c>
      <c r="E25" s="10">
        <f t="shared" si="1"/>
        <v>47.502191060473272</v>
      </c>
      <c r="F25" s="8">
        <v>10234</v>
      </c>
      <c r="G25" s="20">
        <v>4786</v>
      </c>
      <c r="H25" s="10">
        <f t="shared" si="0"/>
        <v>46.765683017393009</v>
      </c>
    </row>
    <row r="26" spans="1:8" ht="15.75">
      <c r="A26" s="11">
        <v>22</v>
      </c>
      <c r="B26" s="4" t="s">
        <v>15</v>
      </c>
      <c r="C26" s="11">
        <v>979</v>
      </c>
      <c r="D26" s="20">
        <v>262</v>
      </c>
      <c r="E26" s="10">
        <f t="shared" si="1"/>
        <v>26.762002042900917</v>
      </c>
      <c r="F26" s="8">
        <v>8999</v>
      </c>
      <c r="G26" s="20">
        <v>1949</v>
      </c>
      <c r="H26" s="10">
        <f t="shared" si="0"/>
        <v>21.65796199577731</v>
      </c>
    </row>
    <row r="27" spans="1:8" ht="15.75">
      <c r="A27" s="11"/>
      <c r="B27" s="2" t="s">
        <v>16</v>
      </c>
      <c r="C27" s="11">
        <f>SUM(C5:C26)</f>
        <v>19621</v>
      </c>
      <c r="D27" s="11">
        <f>SUM(D5:D26)</f>
        <v>6168</v>
      </c>
      <c r="E27" s="10">
        <f>D27/C27*100</f>
        <v>31.435706640843993</v>
      </c>
      <c r="F27" s="11">
        <f>SUM(F5:F26)</f>
        <v>176414</v>
      </c>
      <c r="G27" s="11">
        <f>SUM(G5:G26)</f>
        <v>55213</v>
      </c>
      <c r="H27" s="10">
        <f>G27/F27*100</f>
        <v>31.297402700465948</v>
      </c>
    </row>
    <row r="28" spans="1:8">
      <c r="A28" s="5"/>
      <c r="B28" s="1"/>
      <c r="C28" s="5"/>
      <c r="D28" s="1"/>
      <c r="E28" s="1"/>
    </row>
  </sheetData>
  <mergeCells count="3"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E13" sqref="E13"/>
    </sheetView>
  </sheetViews>
  <sheetFormatPr defaultRowHeight="15"/>
  <cols>
    <col min="1" max="1" width="6.85546875" customWidth="1"/>
    <col min="2" max="2" width="16.5703125" bestFit="1" customWidth="1"/>
    <col min="3" max="3" width="18.42578125" style="6" customWidth="1"/>
    <col min="4" max="5" width="18.42578125" customWidth="1"/>
    <col min="6" max="6" width="19.140625" customWidth="1"/>
    <col min="7" max="7" width="18.5703125" customWidth="1"/>
    <col min="8" max="8" width="16.42578125" customWidth="1"/>
  </cols>
  <sheetData>
    <row r="1" spans="1:8" ht="15.75">
      <c r="A1" s="29" t="s">
        <v>30</v>
      </c>
      <c r="B1" s="29"/>
      <c r="C1" s="29"/>
      <c r="D1" s="29"/>
      <c r="E1" s="29"/>
      <c r="F1" s="29"/>
      <c r="G1" s="29"/>
      <c r="H1" s="29"/>
    </row>
    <row r="2" spans="1:8" ht="15.75">
      <c r="A2" s="30" t="s">
        <v>28</v>
      </c>
      <c r="B2" s="30"/>
      <c r="C2" s="30"/>
      <c r="D2" s="30"/>
      <c r="E2" s="30"/>
      <c r="F2" s="30"/>
      <c r="G2" s="30"/>
      <c r="H2" s="30"/>
    </row>
    <row r="3" spans="1:8" ht="15.75">
      <c r="A3" s="29" t="s">
        <v>105</v>
      </c>
      <c r="B3" s="29"/>
      <c r="C3" s="29"/>
      <c r="D3" s="29"/>
      <c r="E3" s="29"/>
      <c r="F3" s="29"/>
      <c r="G3" s="29"/>
      <c r="H3" s="29"/>
    </row>
    <row r="4" spans="1:8" ht="72.75" customHeight="1">
      <c r="A4" s="11" t="s">
        <v>19</v>
      </c>
      <c r="B4" s="12" t="s">
        <v>20</v>
      </c>
      <c r="C4" s="12" t="s">
        <v>26</v>
      </c>
      <c r="D4" s="12" t="s">
        <v>27</v>
      </c>
      <c r="E4" s="12" t="s">
        <v>34</v>
      </c>
      <c r="F4" s="12" t="s">
        <v>106</v>
      </c>
      <c r="G4" s="12" t="s">
        <v>107</v>
      </c>
      <c r="H4" s="12" t="s">
        <v>63</v>
      </c>
    </row>
    <row r="5" spans="1:8" ht="18" customHeight="1">
      <c r="A5" s="11">
        <v>1</v>
      </c>
      <c r="B5" s="2" t="s">
        <v>21</v>
      </c>
      <c r="C5" s="8">
        <v>1094</v>
      </c>
      <c r="D5" s="11">
        <v>780</v>
      </c>
      <c r="E5" s="10">
        <f>D5/C5*100</f>
        <v>71.297989031078615</v>
      </c>
      <c r="F5" s="8">
        <f>C5*10</f>
        <v>10940</v>
      </c>
      <c r="G5" s="8">
        <v>9418</v>
      </c>
      <c r="H5" s="11">
        <v>5322</v>
      </c>
    </row>
    <row r="6" spans="1:8" ht="18" customHeight="1">
      <c r="A6" s="11">
        <v>2</v>
      </c>
      <c r="B6" s="4" t="s">
        <v>0</v>
      </c>
      <c r="C6" s="9">
        <v>824</v>
      </c>
      <c r="D6" s="11">
        <v>566</v>
      </c>
      <c r="E6" s="10">
        <f t="shared" ref="E6:E26" si="0">D6/C6*100</f>
        <v>68.689320388349515</v>
      </c>
      <c r="F6" s="8">
        <f t="shared" ref="F6:F26" si="1">C6*10</f>
        <v>8240</v>
      </c>
      <c r="G6" s="8">
        <v>4756</v>
      </c>
      <c r="H6" s="10">
        <f t="shared" ref="H6:H26" si="2">G6/F6*100</f>
        <v>57.71844660194175</v>
      </c>
    </row>
    <row r="7" spans="1:8" ht="18" customHeight="1">
      <c r="A7" s="11">
        <v>3</v>
      </c>
      <c r="B7" s="2" t="s">
        <v>22</v>
      </c>
      <c r="C7" s="8">
        <v>942</v>
      </c>
      <c r="D7" s="11">
        <v>699</v>
      </c>
      <c r="E7" s="10">
        <f t="shared" si="0"/>
        <v>74.203821656050948</v>
      </c>
      <c r="F7" s="8">
        <f t="shared" si="1"/>
        <v>9420</v>
      </c>
      <c r="G7" s="8">
        <v>7547</v>
      </c>
      <c r="H7" s="10">
        <f t="shared" si="2"/>
        <v>80.116772823779186</v>
      </c>
    </row>
    <row r="8" spans="1:8" ht="18" customHeight="1">
      <c r="A8" s="11">
        <v>4</v>
      </c>
      <c r="B8" s="2" t="s">
        <v>23</v>
      </c>
      <c r="C8" s="8">
        <v>1047</v>
      </c>
      <c r="D8" s="11">
        <v>763</v>
      </c>
      <c r="E8" s="10">
        <f t="shared" si="0"/>
        <v>72.874880611270299</v>
      </c>
      <c r="F8" s="8">
        <f t="shared" si="1"/>
        <v>10470</v>
      </c>
      <c r="G8" s="8">
        <v>6483</v>
      </c>
      <c r="H8" s="10">
        <f t="shared" si="2"/>
        <v>61.919770773638973</v>
      </c>
    </row>
    <row r="9" spans="1:8" ht="18" customHeight="1">
      <c r="A9" s="11">
        <v>5</v>
      </c>
      <c r="B9" s="2" t="s">
        <v>24</v>
      </c>
      <c r="C9" s="8">
        <v>1141</v>
      </c>
      <c r="D9" s="11">
        <v>1035</v>
      </c>
      <c r="E9" s="10">
        <f t="shared" si="0"/>
        <v>90.709903593339178</v>
      </c>
      <c r="F9" s="8">
        <f t="shared" si="1"/>
        <v>11410</v>
      </c>
      <c r="G9" s="8">
        <v>9091</v>
      </c>
      <c r="H9" s="10">
        <f t="shared" si="2"/>
        <v>79.675723049956176</v>
      </c>
    </row>
    <row r="10" spans="1:8" ht="18" customHeight="1">
      <c r="A10" s="11">
        <v>6</v>
      </c>
      <c r="B10" s="4" t="s">
        <v>1</v>
      </c>
      <c r="C10" s="9">
        <v>1058</v>
      </c>
      <c r="D10" s="11">
        <v>656</v>
      </c>
      <c r="E10" s="10">
        <f t="shared" si="0"/>
        <v>62.003780718336486</v>
      </c>
      <c r="F10" s="8">
        <f t="shared" si="1"/>
        <v>10580</v>
      </c>
      <c r="G10" s="8">
        <v>7307</v>
      </c>
      <c r="H10" s="10">
        <f t="shared" si="2"/>
        <v>69.064272211720223</v>
      </c>
    </row>
    <row r="11" spans="1:8" ht="18" customHeight="1">
      <c r="A11" s="11">
        <v>7</v>
      </c>
      <c r="B11" s="4" t="s">
        <v>2</v>
      </c>
      <c r="C11" s="9">
        <v>1224</v>
      </c>
      <c r="D11" s="11">
        <v>970</v>
      </c>
      <c r="E11" s="10">
        <f t="shared" si="0"/>
        <v>79.248366013071887</v>
      </c>
      <c r="F11" s="8">
        <f t="shared" si="1"/>
        <v>12240</v>
      </c>
      <c r="G11" s="8">
        <v>8556</v>
      </c>
      <c r="H11" s="10">
        <f t="shared" si="2"/>
        <v>69.901960784313715</v>
      </c>
    </row>
    <row r="12" spans="1:8" ht="18" customHeight="1">
      <c r="A12" s="11">
        <v>8</v>
      </c>
      <c r="B12" s="4" t="s">
        <v>3</v>
      </c>
      <c r="C12" s="9">
        <v>964</v>
      </c>
      <c r="D12" s="11">
        <v>883</v>
      </c>
      <c r="E12" s="10">
        <f t="shared" si="0"/>
        <v>91.597510373443981</v>
      </c>
      <c r="F12" s="8">
        <f t="shared" si="1"/>
        <v>9640</v>
      </c>
      <c r="G12" s="8">
        <v>8367</v>
      </c>
      <c r="H12" s="10">
        <f t="shared" si="2"/>
        <v>86.794605809128626</v>
      </c>
    </row>
    <row r="13" spans="1:8" ht="18" customHeight="1">
      <c r="A13" s="11">
        <v>9</v>
      </c>
      <c r="B13" s="2" t="s">
        <v>4</v>
      </c>
      <c r="C13" s="8">
        <v>959</v>
      </c>
      <c r="D13" s="11">
        <v>814</v>
      </c>
      <c r="E13" s="10">
        <f t="shared" si="0"/>
        <v>84.880083420229397</v>
      </c>
      <c r="F13" s="8">
        <f t="shared" si="1"/>
        <v>9590</v>
      </c>
      <c r="G13" s="8">
        <v>7543</v>
      </c>
      <c r="H13" s="10">
        <f t="shared" si="2"/>
        <v>78.654848800834202</v>
      </c>
    </row>
    <row r="14" spans="1:8" ht="18" customHeight="1">
      <c r="A14" s="11">
        <v>10</v>
      </c>
      <c r="B14" s="2" t="s">
        <v>36</v>
      </c>
      <c r="C14" s="8">
        <v>1182</v>
      </c>
      <c r="D14" s="11">
        <v>1152</v>
      </c>
      <c r="E14" s="10">
        <f t="shared" si="0"/>
        <v>97.46192893401016</v>
      </c>
      <c r="F14" s="8">
        <f t="shared" si="1"/>
        <v>11820</v>
      </c>
      <c r="G14" s="8">
        <v>9733</v>
      </c>
      <c r="H14" s="10">
        <f t="shared" si="2"/>
        <v>82.343485617597295</v>
      </c>
    </row>
    <row r="15" spans="1:8" ht="18" customHeight="1">
      <c r="A15" s="11">
        <v>11</v>
      </c>
      <c r="B15" s="4" t="s">
        <v>5</v>
      </c>
      <c r="C15" s="9">
        <v>1053</v>
      </c>
      <c r="D15" s="11">
        <v>810</v>
      </c>
      <c r="E15" s="10">
        <f t="shared" si="0"/>
        <v>76.923076923076934</v>
      </c>
      <c r="F15" s="8">
        <f t="shared" si="1"/>
        <v>10530</v>
      </c>
      <c r="G15" s="8">
        <v>5111</v>
      </c>
      <c r="H15" s="10">
        <f t="shared" si="2"/>
        <v>48.537511870845208</v>
      </c>
    </row>
    <row r="16" spans="1:8" ht="18" customHeight="1">
      <c r="A16" s="11">
        <v>12</v>
      </c>
      <c r="B16" s="4" t="s">
        <v>6</v>
      </c>
      <c r="C16" s="9">
        <v>1086</v>
      </c>
      <c r="D16" s="11">
        <v>1028</v>
      </c>
      <c r="E16" s="10">
        <f t="shared" si="0"/>
        <v>94.659300184162063</v>
      </c>
      <c r="F16" s="8">
        <f t="shared" si="1"/>
        <v>10860</v>
      </c>
      <c r="G16" s="8">
        <v>6643</v>
      </c>
      <c r="H16" s="10">
        <f t="shared" si="2"/>
        <v>61.169429097605899</v>
      </c>
    </row>
    <row r="17" spans="1:8" ht="18" customHeight="1">
      <c r="A17" s="11">
        <v>13</v>
      </c>
      <c r="B17" s="4" t="s">
        <v>7</v>
      </c>
      <c r="C17" s="9">
        <v>1071</v>
      </c>
      <c r="D17" s="11">
        <v>1128</v>
      </c>
      <c r="E17" s="10">
        <f t="shared" si="0"/>
        <v>105.32212885154063</v>
      </c>
      <c r="F17" s="8">
        <f t="shared" si="1"/>
        <v>10710</v>
      </c>
      <c r="G17" s="8">
        <v>9334</v>
      </c>
      <c r="H17" s="10">
        <f t="shared" si="2"/>
        <v>87.152194211017743</v>
      </c>
    </row>
    <row r="18" spans="1:8" ht="18" customHeight="1">
      <c r="A18" s="11">
        <v>14</v>
      </c>
      <c r="B18" s="4" t="s">
        <v>8</v>
      </c>
      <c r="C18" s="9">
        <v>1569</v>
      </c>
      <c r="D18" s="11">
        <v>1353</v>
      </c>
      <c r="E18" s="10">
        <f t="shared" si="0"/>
        <v>86.233269598470358</v>
      </c>
      <c r="F18" s="8">
        <f t="shared" si="1"/>
        <v>15690</v>
      </c>
      <c r="G18" s="8">
        <v>11311</v>
      </c>
      <c r="H18" s="10">
        <f t="shared" si="2"/>
        <v>72.090503505417459</v>
      </c>
    </row>
    <row r="19" spans="1:8" ht="18" customHeight="1">
      <c r="A19" s="11">
        <v>15</v>
      </c>
      <c r="B19" s="4" t="s">
        <v>9</v>
      </c>
      <c r="C19" s="9">
        <v>842</v>
      </c>
      <c r="D19" s="11">
        <v>670</v>
      </c>
      <c r="E19" s="10">
        <f t="shared" si="0"/>
        <v>79.572446555819482</v>
      </c>
      <c r="F19" s="8">
        <f t="shared" si="1"/>
        <v>8420</v>
      </c>
      <c r="G19" s="8">
        <v>6157</v>
      </c>
      <c r="H19" s="10">
        <f t="shared" si="2"/>
        <v>73.123515439429937</v>
      </c>
    </row>
    <row r="20" spans="1:8" ht="18" customHeight="1">
      <c r="A20" s="11">
        <v>16</v>
      </c>
      <c r="B20" s="4" t="s">
        <v>10</v>
      </c>
      <c r="C20" s="9">
        <v>923</v>
      </c>
      <c r="D20" s="11">
        <v>1000</v>
      </c>
      <c r="E20" s="10">
        <f t="shared" si="0"/>
        <v>108.34236186348862</v>
      </c>
      <c r="F20" s="8">
        <f t="shared" si="1"/>
        <v>9230</v>
      </c>
      <c r="G20" s="8">
        <v>8692</v>
      </c>
      <c r="H20" s="10">
        <f t="shared" si="2"/>
        <v>94.171180931744317</v>
      </c>
    </row>
    <row r="21" spans="1:8" ht="18" customHeight="1">
      <c r="A21" s="11">
        <v>17</v>
      </c>
      <c r="B21" s="4" t="s">
        <v>11</v>
      </c>
      <c r="C21" s="9">
        <v>628</v>
      </c>
      <c r="D21" s="11">
        <v>636</v>
      </c>
      <c r="E21" s="10">
        <f t="shared" si="0"/>
        <v>101.27388535031847</v>
      </c>
      <c r="F21" s="8">
        <f t="shared" si="1"/>
        <v>6280</v>
      </c>
      <c r="G21" s="8">
        <v>5374</v>
      </c>
      <c r="H21" s="10">
        <f t="shared" si="2"/>
        <v>85.573248407643305</v>
      </c>
    </row>
    <row r="22" spans="1:8" ht="18" customHeight="1">
      <c r="A22" s="11">
        <v>18</v>
      </c>
      <c r="B22" s="2" t="s">
        <v>12</v>
      </c>
      <c r="C22" s="8">
        <v>1338</v>
      </c>
      <c r="D22" s="11">
        <v>987</v>
      </c>
      <c r="E22" s="10">
        <f t="shared" si="0"/>
        <v>73.766816143497763</v>
      </c>
      <c r="F22" s="8">
        <f t="shared" si="1"/>
        <v>13380</v>
      </c>
      <c r="G22" s="8">
        <v>9376</v>
      </c>
      <c r="H22" s="10">
        <f t="shared" si="2"/>
        <v>70.074738415545596</v>
      </c>
    </row>
    <row r="23" spans="1:8" ht="18" customHeight="1">
      <c r="A23" s="11">
        <v>19</v>
      </c>
      <c r="B23" s="2" t="s">
        <v>25</v>
      </c>
      <c r="C23" s="8">
        <v>1020</v>
      </c>
      <c r="D23" s="11">
        <v>977</v>
      </c>
      <c r="E23" s="10">
        <f t="shared" si="0"/>
        <v>95.784313725490193</v>
      </c>
      <c r="F23" s="8">
        <f t="shared" si="1"/>
        <v>10200</v>
      </c>
      <c r="G23" s="8">
        <v>8393</v>
      </c>
      <c r="H23" s="10">
        <f t="shared" si="2"/>
        <v>82.284313725490193</v>
      </c>
    </row>
    <row r="24" spans="1:8" ht="18" customHeight="1">
      <c r="A24" s="11">
        <v>20</v>
      </c>
      <c r="B24" s="4" t="s">
        <v>13</v>
      </c>
      <c r="C24" s="9">
        <v>938</v>
      </c>
      <c r="D24" s="11">
        <v>821</v>
      </c>
      <c r="E24" s="10">
        <f t="shared" si="0"/>
        <v>87.526652452025587</v>
      </c>
      <c r="F24" s="8">
        <f t="shared" si="1"/>
        <v>9380</v>
      </c>
      <c r="G24" s="8">
        <v>8769</v>
      </c>
      <c r="H24" s="10">
        <f t="shared" si="2"/>
        <v>93.486140724946694</v>
      </c>
    </row>
    <row r="25" spans="1:8" ht="18" customHeight="1">
      <c r="A25" s="11">
        <v>21</v>
      </c>
      <c r="B25" s="2" t="s">
        <v>14</v>
      </c>
      <c r="C25" s="8">
        <v>1139</v>
      </c>
      <c r="D25" s="11">
        <v>1169</v>
      </c>
      <c r="E25" s="10">
        <f>D25/C25*100</f>
        <v>102.63388937664617</v>
      </c>
      <c r="F25" s="8">
        <f t="shared" si="1"/>
        <v>11390</v>
      </c>
      <c r="G25" s="8">
        <v>10234</v>
      </c>
      <c r="H25" s="10">
        <f t="shared" si="2"/>
        <v>89.850746268656707</v>
      </c>
    </row>
    <row r="26" spans="1:8" ht="18" customHeight="1">
      <c r="A26" s="11">
        <v>22</v>
      </c>
      <c r="B26" s="4" t="s">
        <v>15</v>
      </c>
      <c r="C26" s="9">
        <v>1237</v>
      </c>
      <c r="D26" s="11">
        <v>1015</v>
      </c>
      <c r="E26" s="10">
        <f t="shared" si="0"/>
        <v>82.053354890864995</v>
      </c>
      <c r="F26" s="8">
        <f t="shared" si="1"/>
        <v>12370</v>
      </c>
      <c r="G26" s="8">
        <v>8999</v>
      </c>
      <c r="H26" s="10">
        <f t="shared" si="2"/>
        <v>72.748585286984635</v>
      </c>
    </row>
    <row r="27" spans="1:8" ht="15.75">
      <c r="A27" s="11"/>
      <c r="B27" s="2" t="s">
        <v>16</v>
      </c>
      <c r="C27" s="11">
        <f>SUM(C5:C26)</f>
        <v>23279</v>
      </c>
      <c r="D27" s="11">
        <f>SUM(D5:D26)</f>
        <v>19912</v>
      </c>
      <c r="E27" s="10">
        <f>D27/C27*100</f>
        <v>85.536320288672201</v>
      </c>
      <c r="F27" s="9">
        <f>SUM(F5:F26)</f>
        <v>232790</v>
      </c>
      <c r="G27" s="8">
        <f>SUM(G5:G26)</f>
        <v>177194</v>
      </c>
      <c r="H27" s="10">
        <f>G27/F27*100</f>
        <v>76.1175308217707</v>
      </c>
    </row>
    <row r="28" spans="1:8">
      <c r="A28" s="1"/>
      <c r="B28" s="1"/>
      <c r="C28" s="5"/>
      <c r="D28" s="1"/>
      <c r="E28" s="1"/>
    </row>
  </sheetData>
  <mergeCells count="3"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F5" sqref="F5:F26"/>
    </sheetView>
  </sheetViews>
  <sheetFormatPr defaultRowHeight="15"/>
  <cols>
    <col min="1" max="1" width="5.140625" style="6" customWidth="1"/>
    <col min="2" max="2" width="16.85546875" customWidth="1"/>
    <col min="3" max="3" width="21.5703125" style="6" customWidth="1"/>
    <col min="4" max="5" width="21.5703125" customWidth="1"/>
    <col min="6" max="6" width="14.5703125" customWidth="1"/>
    <col min="7" max="7" width="16.7109375" customWidth="1"/>
    <col min="8" max="8" width="15" customWidth="1"/>
  </cols>
  <sheetData>
    <row r="1" spans="1:8" ht="15.75">
      <c r="A1" s="29" t="s">
        <v>30</v>
      </c>
      <c r="B1" s="29"/>
      <c r="C1" s="29"/>
      <c r="D1" s="29"/>
      <c r="E1" s="29"/>
      <c r="F1" s="29"/>
      <c r="G1" s="29"/>
      <c r="H1" s="29"/>
    </row>
    <row r="2" spans="1:8" ht="20.25" customHeight="1">
      <c r="A2" s="30" t="s">
        <v>68</v>
      </c>
      <c r="B2" s="30"/>
      <c r="C2" s="30"/>
      <c r="D2" s="30"/>
      <c r="E2" s="30"/>
      <c r="F2" s="30"/>
      <c r="G2" s="30"/>
      <c r="H2" s="30"/>
    </row>
    <row r="3" spans="1:8" ht="15.75">
      <c r="A3" s="29" t="s">
        <v>105</v>
      </c>
      <c r="B3" s="29"/>
      <c r="C3" s="29"/>
      <c r="D3" s="29"/>
      <c r="E3" s="29"/>
      <c r="F3" s="29"/>
      <c r="G3" s="29"/>
      <c r="H3" s="29"/>
    </row>
    <row r="4" spans="1:8" ht="90.75">
      <c r="A4" s="11" t="s">
        <v>19</v>
      </c>
      <c r="B4" s="12" t="s">
        <v>20</v>
      </c>
      <c r="C4" s="12" t="s">
        <v>18</v>
      </c>
      <c r="D4" s="12" t="s">
        <v>32</v>
      </c>
      <c r="E4" s="12" t="s">
        <v>50</v>
      </c>
      <c r="F4" s="12" t="s">
        <v>108</v>
      </c>
      <c r="G4" s="12" t="s">
        <v>109</v>
      </c>
      <c r="H4" s="12" t="s">
        <v>77</v>
      </c>
    </row>
    <row r="5" spans="1:8" ht="15.75">
      <c r="A5" s="11">
        <v>1</v>
      </c>
      <c r="B5" s="2" t="s">
        <v>21</v>
      </c>
      <c r="C5" s="11">
        <v>780</v>
      </c>
      <c r="D5" s="20">
        <v>52</v>
      </c>
      <c r="E5" s="10">
        <f>D5/C5*100</f>
        <v>6.666666666666667</v>
      </c>
      <c r="F5" s="8">
        <v>9418</v>
      </c>
      <c r="G5" s="20">
        <v>1014</v>
      </c>
      <c r="H5" s="10">
        <f t="shared" ref="H5:H26" si="0">G5/F5*100</f>
        <v>10.766617116160544</v>
      </c>
    </row>
    <row r="6" spans="1:8" ht="15.75">
      <c r="A6" s="11">
        <v>2</v>
      </c>
      <c r="B6" s="4" t="s">
        <v>0</v>
      </c>
      <c r="C6" s="11">
        <v>566</v>
      </c>
      <c r="D6" s="20">
        <v>29</v>
      </c>
      <c r="E6" s="10">
        <f>D6/C6*100</f>
        <v>5.1236749116607774</v>
      </c>
      <c r="F6" s="8">
        <v>4756</v>
      </c>
      <c r="G6" s="20">
        <v>407</v>
      </c>
      <c r="H6" s="10">
        <f t="shared" si="0"/>
        <v>8.557611438183347</v>
      </c>
    </row>
    <row r="7" spans="1:8" ht="15.75">
      <c r="A7" s="11">
        <v>3</v>
      </c>
      <c r="B7" s="2" t="s">
        <v>22</v>
      </c>
      <c r="C7" s="11">
        <v>699</v>
      </c>
      <c r="D7" s="20">
        <v>46</v>
      </c>
      <c r="E7" s="10">
        <f>D7/C7*100</f>
        <v>6.5808297567954224</v>
      </c>
      <c r="F7" s="8">
        <v>7547</v>
      </c>
      <c r="G7" s="20">
        <v>905</v>
      </c>
      <c r="H7" s="10">
        <f t="shared" si="0"/>
        <v>11.991519809195706</v>
      </c>
    </row>
    <row r="8" spans="1:8" ht="15.75">
      <c r="A8" s="11">
        <v>4</v>
      </c>
      <c r="B8" s="2" t="s">
        <v>23</v>
      </c>
      <c r="C8" s="11">
        <v>763</v>
      </c>
      <c r="D8" s="20">
        <v>21</v>
      </c>
      <c r="E8" s="10">
        <v>0</v>
      </c>
      <c r="F8" s="8">
        <v>6483</v>
      </c>
      <c r="G8" s="20">
        <v>851</v>
      </c>
      <c r="H8" s="10">
        <f t="shared" si="0"/>
        <v>13.126638901743021</v>
      </c>
    </row>
    <row r="9" spans="1:8" ht="15.75">
      <c r="A9" s="11">
        <v>5</v>
      </c>
      <c r="B9" s="2" t="s">
        <v>24</v>
      </c>
      <c r="C9" s="11">
        <v>1035</v>
      </c>
      <c r="D9" s="20">
        <v>1035</v>
      </c>
      <c r="E9" s="10">
        <f t="shared" ref="E9:E26" si="1">D9/C9*100</f>
        <v>100</v>
      </c>
      <c r="F9" s="8">
        <v>9091</v>
      </c>
      <c r="G9" s="20">
        <v>10126</v>
      </c>
      <c r="H9" s="10">
        <f t="shared" si="0"/>
        <v>111.38488615113849</v>
      </c>
    </row>
    <row r="10" spans="1:8" ht="15.75">
      <c r="A10" s="11">
        <v>6</v>
      </c>
      <c r="B10" s="4" t="s">
        <v>1</v>
      </c>
      <c r="C10" s="11">
        <v>656</v>
      </c>
      <c r="D10" s="20">
        <v>425</v>
      </c>
      <c r="E10" s="10">
        <f t="shared" si="1"/>
        <v>64.786585365853654</v>
      </c>
      <c r="F10" s="8">
        <v>7307</v>
      </c>
      <c r="G10" s="20">
        <v>6053</v>
      </c>
      <c r="H10" s="10">
        <f t="shared" si="0"/>
        <v>82.838374161762701</v>
      </c>
    </row>
    <row r="11" spans="1:8" ht="15.75">
      <c r="A11" s="11">
        <v>7</v>
      </c>
      <c r="B11" s="4" t="s">
        <v>2</v>
      </c>
      <c r="C11" s="11">
        <v>970</v>
      </c>
      <c r="D11" s="20">
        <v>585</v>
      </c>
      <c r="E11" s="10">
        <f t="shared" si="1"/>
        <v>60.309278350515463</v>
      </c>
      <c r="F11" s="8">
        <v>8556</v>
      </c>
      <c r="G11" s="20">
        <v>6702</v>
      </c>
      <c r="H11" s="10">
        <f t="shared" si="0"/>
        <v>78.330995792426378</v>
      </c>
    </row>
    <row r="12" spans="1:8" ht="15.75">
      <c r="A12" s="11">
        <v>8</v>
      </c>
      <c r="B12" s="4" t="s">
        <v>3</v>
      </c>
      <c r="C12" s="11">
        <v>883</v>
      </c>
      <c r="D12" s="20">
        <v>227</v>
      </c>
      <c r="E12" s="10">
        <f t="shared" si="1"/>
        <v>25.707814269535671</v>
      </c>
      <c r="F12" s="8">
        <v>8367</v>
      </c>
      <c r="G12" s="20">
        <v>2853</v>
      </c>
      <c r="H12" s="10">
        <f t="shared" si="0"/>
        <v>34.098243097884549</v>
      </c>
    </row>
    <row r="13" spans="1:8" ht="15.75">
      <c r="A13" s="11">
        <v>9</v>
      </c>
      <c r="B13" s="2" t="s">
        <v>4</v>
      </c>
      <c r="C13" s="11">
        <v>814</v>
      </c>
      <c r="D13" s="20">
        <v>3</v>
      </c>
      <c r="E13" s="10">
        <f t="shared" si="1"/>
        <v>0.36855036855036855</v>
      </c>
      <c r="F13" s="8">
        <v>7543</v>
      </c>
      <c r="G13" s="20">
        <v>463</v>
      </c>
      <c r="H13" s="10">
        <f t="shared" si="0"/>
        <v>6.138141323081002</v>
      </c>
    </row>
    <row r="14" spans="1:8" ht="15.75">
      <c r="A14" s="11">
        <v>10</v>
      </c>
      <c r="B14" s="2" t="s">
        <v>36</v>
      </c>
      <c r="C14" s="11">
        <v>1152</v>
      </c>
      <c r="D14" s="20">
        <v>467</v>
      </c>
      <c r="E14" s="10">
        <f t="shared" si="1"/>
        <v>40.538194444444443</v>
      </c>
      <c r="F14" s="8">
        <v>9733</v>
      </c>
      <c r="G14" s="20">
        <v>4462</v>
      </c>
      <c r="H14" s="10">
        <f t="shared" si="0"/>
        <v>45.844035754649134</v>
      </c>
    </row>
    <row r="15" spans="1:8" ht="15.75">
      <c r="A15" s="11">
        <v>11</v>
      </c>
      <c r="B15" s="4" t="s">
        <v>5</v>
      </c>
      <c r="C15" s="11">
        <v>810</v>
      </c>
      <c r="D15" s="20">
        <v>8</v>
      </c>
      <c r="E15" s="10">
        <v>0</v>
      </c>
      <c r="F15" s="8">
        <v>5111</v>
      </c>
      <c r="G15" s="20">
        <v>1015</v>
      </c>
      <c r="H15" s="10">
        <f t="shared" si="0"/>
        <v>19.859127372334182</v>
      </c>
    </row>
    <row r="16" spans="1:8" ht="15.75">
      <c r="A16" s="11">
        <v>12</v>
      </c>
      <c r="B16" s="4" t="s">
        <v>6</v>
      </c>
      <c r="C16" s="11">
        <v>1028</v>
      </c>
      <c r="D16" s="20">
        <v>180</v>
      </c>
      <c r="E16" s="10">
        <v>0</v>
      </c>
      <c r="F16" s="8">
        <v>6643</v>
      </c>
      <c r="G16" s="20">
        <v>1707</v>
      </c>
      <c r="H16" s="10">
        <f t="shared" si="0"/>
        <v>25.696221586632547</v>
      </c>
    </row>
    <row r="17" spans="1:8" ht="15.75">
      <c r="A17" s="11">
        <v>13</v>
      </c>
      <c r="B17" s="4" t="s">
        <v>7</v>
      </c>
      <c r="C17" s="11">
        <v>1128</v>
      </c>
      <c r="D17" s="20">
        <v>712</v>
      </c>
      <c r="E17" s="10">
        <f t="shared" si="1"/>
        <v>63.12056737588653</v>
      </c>
      <c r="F17" s="8">
        <v>9334</v>
      </c>
      <c r="G17" s="20">
        <v>6244</v>
      </c>
      <c r="H17" s="10">
        <f t="shared" si="0"/>
        <v>66.895221769873586</v>
      </c>
    </row>
    <row r="18" spans="1:8" ht="15.75">
      <c r="A18" s="11">
        <v>14</v>
      </c>
      <c r="B18" s="4" t="s">
        <v>8</v>
      </c>
      <c r="C18" s="11">
        <v>1353</v>
      </c>
      <c r="D18" s="20">
        <v>360</v>
      </c>
      <c r="E18" s="10">
        <f t="shared" si="1"/>
        <v>26.607538802660752</v>
      </c>
      <c r="F18" s="8">
        <v>11311</v>
      </c>
      <c r="G18" s="20">
        <v>1943</v>
      </c>
      <c r="H18" s="10">
        <f t="shared" si="0"/>
        <v>17.177968349394394</v>
      </c>
    </row>
    <row r="19" spans="1:8" ht="15.75">
      <c r="A19" s="11">
        <v>15</v>
      </c>
      <c r="B19" s="4" t="s">
        <v>9</v>
      </c>
      <c r="C19" s="11">
        <v>670</v>
      </c>
      <c r="D19" s="20">
        <v>0</v>
      </c>
      <c r="E19" s="10">
        <f t="shared" si="1"/>
        <v>0</v>
      </c>
      <c r="F19" s="8">
        <v>6157</v>
      </c>
      <c r="G19" s="20">
        <v>286</v>
      </c>
      <c r="H19" s="10">
        <f t="shared" si="0"/>
        <v>4.6451193763196361</v>
      </c>
    </row>
    <row r="20" spans="1:8" ht="15.75">
      <c r="A20" s="11">
        <v>16</v>
      </c>
      <c r="B20" s="4" t="s">
        <v>10</v>
      </c>
      <c r="C20" s="11">
        <v>1000</v>
      </c>
      <c r="D20" s="20">
        <v>169</v>
      </c>
      <c r="E20" s="10">
        <f t="shared" si="1"/>
        <v>16.900000000000002</v>
      </c>
      <c r="F20" s="8">
        <v>8692</v>
      </c>
      <c r="G20" s="20">
        <v>2485</v>
      </c>
      <c r="H20" s="10">
        <f t="shared" si="0"/>
        <v>28.58950759318914</v>
      </c>
    </row>
    <row r="21" spans="1:8" ht="15.75">
      <c r="A21" s="11">
        <v>17</v>
      </c>
      <c r="B21" s="4" t="s">
        <v>11</v>
      </c>
      <c r="C21" s="11">
        <v>636</v>
      </c>
      <c r="D21" s="20">
        <v>28</v>
      </c>
      <c r="E21" s="10">
        <f t="shared" si="1"/>
        <v>4.4025157232704402</v>
      </c>
      <c r="F21" s="8">
        <v>5374</v>
      </c>
      <c r="G21" s="20">
        <v>271</v>
      </c>
      <c r="H21" s="10">
        <f t="shared" si="0"/>
        <v>5.0427986602158539</v>
      </c>
    </row>
    <row r="22" spans="1:8" ht="15.75">
      <c r="A22" s="11">
        <v>18</v>
      </c>
      <c r="B22" s="2" t="s">
        <v>12</v>
      </c>
      <c r="C22" s="11">
        <v>987</v>
      </c>
      <c r="D22" s="20">
        <v>376</v>
      </c>
      <c r="E22" s="10">
        <f t="shared" si="1"/>
        <v>38.095238095238095</v>
      </c>
      <c r="F22" s="8">
        <v>9376</v>
      </c>
      <c r="G22" s="20">
        <v>4438</v>
      </c>
      <c r="H22" s="10">
        <f t="shared" si="0"/>
        <v>47.333617747440272</v>
      </c>
    </row>
    <row r="23" spans="1:8" ht="15.75">
      <c r="A23" s="11">
        <v>19</v>
      </c>
      <c r="B23" s="2" t="s">
        <v>25</v>
      </c>
      <c r="C23" s="11">
        <v>977</v>
      </c>
      <c r="D23" s="20">
        <v>38</v>
      </c>
      <c r="E23" s="10">
        <f t="shared" si="1"/>
        <v>3.8894575230296824</v>
      </c>
      <c r="F23" s="8">
        <v>8393</v>
      </c>
      <c r="G23" s="20">
        <v>649</v>
      </c>
      <c r="H23" s="10">
        <f t="shared" si="0"/>
        <v>7.7326343381389258</v>
      </c>
    </row>
    <row r="24" spans="1:8" ht="15.75">
      <c r="A24" s="11">
        <v>20</v>
      </c>
      <c r="B24" s="4" t="s">
        <v>13</v>
      </c>
      <c r="C24" s="11">
        <v>821</v>
      </c>
      <c r="D24" s="20">
        <v>0</v>
      </c>
      <c r="E24" s="10">
        <f t="shared" si="1"/>
        <v>0</v>
      </c>
      <c r="F24" s="8">
        <v>8769</v>
      </c>
      <c r="G24" s="20">
        <v>365</v>
      </c>
      <c r="H24" s="10">
        <f t="shared" si="0"/>
        <v>4.1623902383396052</v>
      </c>
    </row>
    <row r="25" spans="1:8" ht="15.75">
      <c r="A25" s="11">
        <v>21</v>
      </c>
      <c r="B25" s="2" t="s">
        <v>14</v>
      </c>
      <c r="C25" s="11">
        <v>1169</v>
      </c>
      <c r="D25" s="20">
        <v>566</v>
      </c>
      <c r="E25" s="10">
        <f t="shared" si="1"/>
        <v>48.417450812660398</v>
      </c>
      <c r="F25" s="8">
        <v>10234</v>
      </c>
      <c r="G25" s="20">
        <v>5352</v>
      </c>
      <c r="H25" s="10">
        <f t="shared" si="0"/>
        <v>52.296267344146962</v>
      </c>
    </row>
    <row r="26" spans="1:8" ht="15.75">
      <c r="A26" s="11">
        <v>22</v>
      </c>
      <c r="B26" s="4" t="s">
        <v>15</v>
      </c>
      <c r="C26" s="11">
        <v>1015</v>
      </c>
      <c r="D26" s="20">
        <v>166</v>
      </c>
      <c r="E26" s="10">
        <f t="shared" si="1"/>
        <v>16.354679802955665</v>
      </c>
      <c r="F26" s="8">
        <v>8999</v>
      </c>
      <c r="G26" s="20">
        <v>2115</v>
      </c>
      <c r="H26" s="10">
        <f t="shared" si="0"/>
        <v>23.502611401266808</v>
      </c>
    </row>
    <row r="27" spans="1:8" ht="15.75">
      <c r="A27" s="11"/>
      <c r="B27" s="2" t="s">
        <v>16</v>
      </c>
      <c r="C27" s="11">
        <f>SUM(C5:C26)</f>
        <v>19912</v>
      </c>
      <c r="D27" s="11">
        <f>SUM(D5:D26)</f>
        <v>5493</v>
      </c>
      <c r="E27" s="10">
        <f>D27/C27*100</f>
        <v>27.5863800723182</v>
      </c>
      <c r="F27" s="11">
        <f>SUM(F5:F26)</f>
        <v>177194</v>
      </c>
      <c r="G27" s="11">
        <f>SUM(G5:G26)</f>
        <v>60706</v>
      </c>
      <c r="H27" s="10">
        <f>G27/F27*100</f>
        <v>34.259625043737373</v>
      </c>
    </row>
    <row r="28" spans="1:8">
      <c r="A28" s="5"/>
      <c r="B28" s="1"/>
      <c r="C28" s="5"/>
      <c r="D28" s="1"/>
      <c r="E28" s="1"/>
    </row>
  </sheetData>
  <mergeCells count="3"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3:H31"/>
  <sheetViews>
    <sheetView topLeftCell="A2" workbookViewId="0">
      <selection activeCell="K7" sqref="K7"/>
    </sheetView>
  </sheetViews>
  <sheetFormatPr defaultRowHeight="15"/>
  <cols>
    <col min="1" max="1" width="5.140625" style="6" customWidth="1"/>
    <col min="2" max="2" width="18.42578125" customWidth="1"/>
    <col min="3" max="3" width="9" bestFit="1" customWidth="1"/>
    <col min="4" max="4" width="14.28515625" bestFit="1" customWidth="1"/>
    <col min="5" max="5" width="10.42578125" customWidth="1"/>
    <col min="6" max="6" width="9" bestFit="1" customWidth="1"/>
    <col min="7" max="7" width="14.28515625" bestFit="1" customWidth="1"/>
    <col min="8" max="8" width="12.85546875" customWidth="1"/>
  </cols>
  <sheetData>
    <row r="3" spans="1:8" ht="15.75">
      <c r="A3" s="29" t="s">
        <v>30</v>
      </c>
      <c r="B3" s="29"/>
      <c r="C3" s="29"/>
      <c r="D3" s="29"/>
      <c r="E3" s="29"/>
      <c r="F3" s="29"/>
      <c r="G3" s="29"/>
      <c r="H3" s="29"/>
    </row>
    <row r="4" spans="1:8" ht="15.75">
      <c r="A4" s="29" t="s">
        <v>110</v>
      </c>
      <c r="B4" s="29"/>
      <c r="C4" s="29"/>
      <c r="D4" s="29"/>
      <c r="E4" s="29"/>
      <c r="F4" s="29"/>
      <c r="G4" s="29"/>
      <c r="H4" s="29"/>
    </row>
    <row r="5" spans="1:8" ht="20.25" customHeight="1">
      <c r="A5" s="23"/>
      <c r="B5" s="23"/>
      <c r="C5" s="23"/>
      <c r="D5" s="23"/>
      <c r="E5" s="23"/>
      <c r="F5" s="22"/>
      <c r="G5" s="22"/>
      <c r="H5" s="22"/>
    </row>
    <row r="6" spans="1:8" ht="45.75" customHeight="1">
      <c r="A6" s="31" t="s">
        <v>19</v>
      </c>
      <c r="B6" s="32" t="s">
        <v>20</v>
      </c>
      <c r="C6" s="34" t="s">
        <v>113</v>
      </c>
      <c r="D6" s="34"/>
      <c r="E6" s="32" t="s">
        <v>116</v>
      </c>
      <c r="F6" s="34" t="s">
        <v>112</v>
      </c>
      <c r="G6" s="34"/>
      <c r="H6" s="32" t="s">
        <v>117</v>
      </c>
    </row>
    <row r="7" spans="1:8" ht="22.5" customHeight="1">
      <c r="A7" s="31"/>
      <c r="B7" s="33"/>
      <c r="C7" s="24" t="s">
        <v>114</v>
      </c>
      <c r="D7" s="24" t="s">
        <v>115</v>
      </c>
      <c r="E7" s="33"/>
      <c r="F7" s="24" t="s">
        <v>114</v>
      </c>
      <c r="G7" s="24" t="s">
        <v>115</v>
      </c>
      <c r="H7" s="33"/>
    </row>
    <row r="8" spans="1:8" ht="27" customHeight="1">
      <c r="A8" s="11">
        <v>1</v>
      </c>
      <c r="B8" s="2" t="s">
        <v>21</v>
      </c>
      <c r="C8" s="8">
        <v>10940</v>
      </c>
      <c r="D8" s="20">
        <v>9418</v>
      </c>
      <c r="E8" s="10">
        <f>D8/C8*100</f>
        <v>86.087751371115175</v>
      </c>
      <c r="F8" s="20">
        <v>9418</v>
      </c>
      <c r="G8" s="20">
        <v>1014</v>
      </c>
      <c r="H8" s="10">
        <f>G8/D8*100</f>
        <v>10.766617116160544</v>
      </c>
    </row>
    <row r="9" spans="1:8" ht="27" customHeight="1">
      <c r="A9" s="11">
        <v>2</v>
      </c>
      <c r="B9" s="4" t="s">
        <v>0</v>
      </c>
      <c r="C9" s="8">
        <v>8240</v>
      </c>
      <c r="D9" s="20">
        <v>4756</v>
      </c>
      <c r="E9" s="10">
        <f t="shared" ref="E9:E30" si="0">D9/C9*100</f>
        <v>57.71844660194175</v>
      </c>
      <c r="F9" s="20">
        <v>4756</v>
      </c>
      <c r="G9" s="20">
        <v>407</v>
      </c>
      <c r="H9" s="10">
        <f t="shared" ref="H9:H29" si="1">G9/D9*100</f>
        <v>8.557611438183347</v>
      </c>
    </row>
    <row r="10" spans="1:8" ht="27" customHeight="1">
      <c r="A10" s="11">
        <v>3</v>
      </c>
      <c r="B10" s="2" t="s">
        <v>22</v>
      </c>
      <c r="C10" s="8">
        <v>9420</v>
      </c>
      <c r="D10" s="20">
        <v>7547</v>
      </c>
      <c r="E10" s="10">
        <f t="shared" si="0"/>
        <v>80.116772823779186</v>
      </c>
      <c r="F10" s="20">
        <v>7547</v>
      </c>
      <c r="G10" s="20">
        <v>905</v>
      </c>
      <c r="H10" s="10">
        <f t="shared" si="1"/>
        <v>11.991519809195706</v>
      </c>
    </row>
    <row r="11" spans="1:8" ht="27" customHeight="1">
      <c r="A11" s="11">
        <v>4</v>
      </c>
      <c r="B11" s="2" t="s">
        <v>23</v>
      </c>
      <c r="C11" s="8">
        <v>10470</v>
      </c>
      <c r="D11" s="20">
        <v>6483</v>
      </c>
      <c r="E11" s="10">
        <f t="shared" si="0"/>
        <v>61.919770773638973</v>
      </c>
      <c r="F11" s="20">
        <v>6483</v>
      </c>
      <c r="G11" s="20">
        <v>851</v>
      </c>
      <c r="H11" s="10">
        <f t="shared" si="1"/>
        <v>13.126638901743021</v>
      </c>
    </row>
    <row r="12" spans="1:8" ht="27" customHeight="1">
      <c r="A12" s="11">
        <v>5</v>
      </c>
      <c r="B12" s="2" t="s">
        <v>24</v>
      </c>
      <c r="C12" s="8">
        <v>11410</v>
      </c>
      <c r="D12" s="20">
        <v>9091</v>
      </c>
      <c r="E12" s="10">
        <f t="shared" si="0"/>
        <v>79.675723049956176</v>
      </c>
      <c r="F12" s="20">
        <v>9091</v>
      </c>
      <c r="G12" s="20">
        <v>10126</v>
      </c>
      <c r="H12" s="10">
        <f t="shared" si="1"/>
        <v>111.38488615113849</v>
      </c>
    </row>
    <row r="13" spans="1:8" ht="27" customHeight="1">
      <c r="A13" s="11">
        <v>6</v>
      </c>
      <c r="B13" s="4" t="s">
        <v>1</v>
      </c>
      <c r="C13" s="8">
        <v>10580</v>
      </c>
      <c r="D13" s="20">
        <v>7307</v>
      </c>
      <c r="E13" s="10">
        <f t="shared" si="0"/>
        <v>69.064272211720223</v>
      </c>
      <c r="F13" s="20">
        <v>7307</v>
      </c>
      <c r="G13" s="20">
        <v>6053</v>
      </c>
      <c r="H13" s="10">
        <f t="shared" si="1"/>
        <v>82.838374161762701</v>
      </c>
    </row>
    <row r="14" spans="1:8" ht="27" customHeight="1">
      <c r="A14" s="11">
        <v>7</v>
      </c>
      <c r="B14" s="4" t="s">
        <v>2</v>
      </c>
      <c r="C14" s="8">
        <v>12240</v>
      </c>
      <c r="D14" s="20">
        <v>8556</v>
      </c>
      <c r="E14" s="10">
        <f t="shared" si="0"/>
        <v>69.901960784313715</v>
      </c>
      <c r="F14" s="20">
        <v>8556</v>
      </c>
      <c r="G14" s="20">
        <v>6702</v>
      </c>
      <c r="H14" s="10">
        <f t="shared" si="1"/>
        <v>78.330995792426378</v>
      </c>
    </row>
    <row r="15" spans="1:8" ht="27" customHeight="1">
      <c r="A15" s="11">
        <v>8</v>
      </c>
      <c r="B15" s="4" t="s">
        <v>3</v>
      </c>
      <c r="C15" s="8">
        <v>9640</v>
      </c>
      <c r="D15" s="20">
        <v>8367</v>
      </c>
      <c r="E15" s="10">
        <f t="shared" si="0"/>
        <v>86.794605809128626</v>
      </c>
      <c r="F15" s="20">
        <v>8367</v>
      </c>
      <c r="G15" s="20">
        <v>2853</v>
      </c>
      <c r="H15" s="10">
        <f t="shared" si="1"/>
        <v>34.098243097884549</v>
      </c>
    </row>
    <row r="16" spans="1:8" ht="27" customHeight="1">
      <c r="A16" s="11">
        <v>9</v>
      </c>
      <c r="B16" s="2" t="s">
        <v>4</v>
      </c>
      <c r="C16" s="8">
        <v>9590</v>
      </c>
      <c r="D16" s="20">
        <v>7543</v>
      </c>
      <c r="E16" s="10">
        <f t="shared" si="0"/>
        <v>78.654848800834202</v>
      </c>
      <c r="F16" s="20">
        <v>7543</v>
      </c>
      <c r="G16" s="20">
        <v>463</v>
      </c>
      <c r="H16" s="10">
        <f t="shared" si="1"/>
        <v>6.138141323081002</v>
      </c>
    </row>
    <row r="17" spans="1:8" ht="27" customHeight="1">
      <c r="A17" s="11">
        <v>10</v>
      </c>
      <c r="B17" s="2" t="s">
        <v>36</v>
      </c>
      <c r="C17" s="8">
        <v>11820</v>
      </c>
      <c r="D17" s="20">
        <v>9733</v>
      </c>
      <c r="E17" s="10">
        <f t="shared" si="0"/>
        <v>82.343485617597295</v>
      </c>
      <c r="F17" s="20">
        <v>9733</v>
      </c>
      <c r="G17" s="20">
        <v>4462</v>
      </c>
      <c r="H17" s="10">
        <f t="shared" si="1"/>
        <v>45.844035754649134</v>
      </c>
    </row>
    <row r="18" spans="1:8" ht="27" customHeight="1">
      <c r="A18" s="11">
        <v>11</v>
      </c>
      <c r="B18" s="4" t="s">
        <v>5</v>
      </c>
      <c r="C18" s="8">
        <v>10530</v>
      </c>
      <c r="D18" s="20">
        <v>5111</v>
      </c>
      <c r="E18" s="10">
        <f t="shared" si="0"/>
        <v>48.537511870845208</v>
      </c>
      <c r="F18" s="20">
        <v>5111</v>
      </c>
      <c r="G18" s="20">
        <v>1015</v>
      </c>
      <c r="H18" s="10">
        <f t="shared" si="1"/>
        <v>19.859127372334182</v>
      </c>
    </row>
    <row r="19" spans="1:8" ht="27" customHeight="1">
      <c r="A19" s="11">
        <v>12</v>
      </c>
      <c r="B19" s="4" t="s">
        <v>6</v>
      </c>
      <c r="C19" s="8">
        <v>10860</v>
      </c>
      <c r="D19" s="20">
        <v>6643</v>
      </c>
      <c r="E19" s="10">
        <f t="shared" si="0"/>
        <v>61.169429097605899</v>
      </c>
      <c r="F19" s="20">
        <v>6643</v>
      </c>
      <c r="G19" s="20">
        <v>1707</v>
      </c>
      <c r="H19" s="10">
        <f t="shared" si="1"/>
        <v>25.696221586632547</v>
      </c>
    </row>
    <row r="20" spans="1:8" ht="27" customHeight="1">
      <c r="A20" s="11">
        <v>13</v>
      </c>
      <c r="B20" s="4" t="s">
        <v>7</v>
      </c>
      <c r="C20" s="8">
        <v>10710</v>
      </c>
      <c r="D20" s="20">
        <v>9334</v>
      </c>
      <c r="E20" s="10">
        <f t="shared" si="0"/>
        <v>87.152194211017743</v>
      </c>
      <c r="F20" s="20">
        <v>9334</v>
      </c>
      <c r="G20" s="20">
        <v>6244</v>
      </c>
      <c r="H20" s="10">
        <f t="shared" si="1"/>
        <v>66.895221769873586</v>
      </c>
    </row>
    <row r="21" spans="1:8" ht="27" customHeight="1">
      <c r="A21" s="11">
        <v>14</v>
      </c>
      <c r="B21" s="4" t="s">
        <v>8</v>
      </c>
      <c r="C21" s="8">
        <v>15690</v>
      </c>
      <c r="D21" s="20">
        <v>11311</v>
      </c>
      <c r="E21" s="10">
        <f t="shared" si="0"/>
        <v>72.090503505417459</v>
      </c>
      <c r="F21" s="20">
        <v>11311</v>
      </c>
      <c r="G21" s="20">
        <v>1943</v>
      </c>
      <c r="H21" s="10">
        <f t="shared" si="1"/>
        <v>17.177968349394394</v>
      </c>
    </row>
    <row r="22" spans="1:8" ht="27" customHeight="1">
      <c r="A22" s="11">
        <v>15</v>
      </c>
      <c r="B22" s="4" t="s">
        <v>9</v>
      </c>
      <c r="C22" s="8">
        <v>8420</v>
      </c>
      <c r="D22" s="20">
        <v>6157</v>
      </c>
      <c r="E22" s="10">
        <f t="shared" si="0"/>
        <v>73.123515439429937</v>
      </c>
      <c r="F22" s="20">
        <v>6157</v>
      </c>
      <c r="G22" s="20">
        <v>286</v>
      </c>
      <c r="H22" s="10">
        <f t="shared" si="1"/>
        <v>4.6451193763196361</v>
      </c>
    </row>
    <row r="23" spans="1:8" ht="27" customHeight="1">
      <c r="A23" s="11">
        <v>16</v>
      </c>
      <c r="B23" s="4" t="s">
        <v>10</v>
      </c>
      <c r="C23" s="8">
        <v>9230</v>
      </c>
      <c r="D23" s="20">
        <v>8692</v>
      </c>
      <c r="E23" s="10">
        <f t="shared" si="0"/>
        <v>94.171180931744317</v>
      </c>
      <c r="F23" s="20">
        <v>8692</v>
      </c>
      <c r="G23" s="20">
        <v>2485</v>
      </c>
      <c r="H23" s="10">
        <f t="shared" si="1"/>
        <v>28.58950759318914</v>
      </c>
    </row>
    <row r="24" spans="1:8" ht="27" customHeight="1">
      <c r="A24" s="11">
        <v>17</v>
      </c>
      <c r="B24" s="4" t="s">
        <v>11</v>
      </c>
      <c r="C24" s="8">
        <v>6280</v>
      </c>
      <c r="D24" s="20">
        <v>5374</v>
      </c>
      <c r="E24" s="10">
        <f t="shared" si="0"/>
        <v>85.573248407643305</v>
      </c>
      <c r="F24" s="20">
        <v>5374</v>
      </c>
      <c r="G24" s="20">
        <v>271</v>
      </c>
      <c r="H24" s="10">
        <f t="shared" si="1"/>
        <v>5.0427986602158539</v>
      </c>
    </row>
    <row r="25" spans="1:8" ht="27" customHeight="1">
      <c r="A25" s="11">
        <v>18</v>
      </c>
      <c r="B25" s="2" t="s">
        <v>12</v>
      </c>
      <c r="C25" s="8">
        <v>13380</v>
      </c>
      <c r="D25" s="20">
        <v>9376</v>
      </c>
      <c r="E25" s="10">
        <f t="shared" si="0"/>
        <v>70.074738415545596</v>
      </c>
      <c r="F25" s="20">
        <v>9376</v>
      </c>
      <c r="G25" s="20">
        <v>4438</v>
      </c>
      <c r="H25" s="10">
        <f t="shared" si="1"/>
        <v>47.333617747440272</v>
      </c>
    </row>
    <row r="26" spans="1:8" ht="27" customHeight="1">
      <c r="A26" s="11">
        <v>19</v>
      </c>
      <c r="B26" s="2" t="s">
        <v>25</v>
      </c>
      <c r="C26" s="8">
        <v>10200</v>
      </c>
      <c r="D26" s="20">
        <v>8393</v>
      </c>
      <c r="E26" s="10">
        <f t="shared" si="0"/>
        <v>82.284313725490193</v>
      </c>
      <c r="F26" s="20">
        <v>8393</v>
      </c>
      <c r="G26" s="20">
        <v>649</v>
      </c>
      <c r="H26" s="10">
        <f t="shared" si="1"/>
        <v>7.7326343381389258</v>
      </c>
    </row>
    <row r="27" spans="1:8" ht="27" customHeight="1">
      <c r="A27" s="11">
        <v>20</v>
      </c>
      <c r="B27" s="4" t="s">
        <v>13</v>
      </c>
      <c r="C27" s="8">
        <v>9380</v>
      </c>
      <c r="D27" s="20">
        <v>8769</v>
      </c>
      <c r="E27" s="10">
        <f t="shared" si="0"/>
        <v>93.486140724946694</v>
      </c>
      <c r="F27" s="20">
        <v>8769</v>
      </c>
      <c r="G27" s="20">
        <v>365</v>
      </c>
      <c r="H27" s="10">
        <f t="shared" si="1"/>
        <v>4.1623902383396052</v>
      </c>
    </row>
    <row r="28" spans="1:8" ht="27" customHeight="1">
      <c r="A28" s="11">
        <v>21</v>
      </c>
      <c r="B28" s="2" t="s">
        <v>14</v>
      </c>
      <c r="C28" s="8">
        <v>11390</v>
      </c>
      <c r="D28" s="20">
        <v>10234</v>
      </c>
      <c r="E28" s="10">
        <f t="shared" si="0"/>
        <v>89.850746268656707</v>
      </c>
      <c r="F28" s="20">
        <v>10234</v>
      </c>
      <c r="G28" s="20">
        <v>5352</v>
      </c>
      <c r="H28" s="10">
        <f t="shared" si="1"/>
        <v>52.296267344146962</v>
      </c>
    </row>
    <row r="29" spans="1:8" ht="27" customHeight="1">
      <c r="A29" s="11">
        <v>22</v>
      </c>
      <c r="B29" s="4" t="s">
        <v>15</v>
      </c>
      <c r="C29" s="8">
        <v>12370</v>
      </c>
      <c r="D29" s="20">
        <v>8999</v>
      </c>
      <c r="E29" s="10">
        <f t="shared" si="0"/>
        <v>72.748585286984635</v>
      </c>
      <c r="F29" s="20">
        <v>8999</v>
      </c>
      <c r="G29" s="20">
        <v>2115</v>
      </c>
      <c r="H29" s="10">
        <f t="shared" si="1"/>
        <v>23.502611401266808</v>
      </c>
    </row>
    <row r="30" spans="1:8" ht="27" customHeight="1">
      <c r="A30" s="11"/>
      <c r="B30" s="2" t="s">
        <v>16</v>
      </c>
      <c r="C30" s="11">
        <f>SUM(C8:C29)</f>
        <v>232790</v>
      </c>
      <c r="D30" s="11">
        <f>SUM(D8:D29)</f>
        <v>177194</v>
      </c>
      <c r="E30" s="10">
        <f t="shared" si="0"/>
        <v>76.1175308217707</v>
      </c>
      <c r="F30" s="11">
        <f>SUM(F8:F29)</f>
        <v>177194</v>
      </c>
      <c r="G30" s="11">
        <f>SUM(G8:G29)</f>
        <v>60706</v>
      </c>
      <c r="H30" s="10">
        <f>G30/D30*100</f>
        <v>34.259625043737373</v>
      </c>
    </row>
    <row r="31" spans="1:8">
      <c r="A31" s="5"/>
      <c r="B31" s="1"/>
    </row>
  </sheetData>
  <mergeCells count="8">
    <mergeCell ref="C6:D6"/>
    <mergeCell ref="F6:G6"/>
    <mergeCell ref="A3:H3"/>
    <mergeCell ref="B6:B7"/>
    <mergeCell ref="A6:A7"/>
    <mergeCell ref="E6:E7"/>
    <mergeCell ref="H6:H7"/>
    <mergeCell ref="A4:H4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H13" sqref="H13"/>
    </sheetView>
  </sheetViews>
  <sheetFormatPr defaultRowHeight="15"/>
  <cols>
    <col min="1" max="1" width="5.140625" style="6" customWidth="1"/>
    <col min="2" max="2" width="16.85546875" customWidth="1"/>
    <col min="3" max="3" width="19.42578125" customWidth="1"/>
    <col min="4" max="4" width="19.28515625" customWidth="1"/>
    <col min="5" max="5" width="19.5703125" customWidth="1"/>
  </cols>
  <sheetData>
    <row r="1" spans="1:5" ht="15.75">
      <c r="A1" s="29" t="s">
        <v>30</v>
      </c>
      <c r="B1" s="29"/>
      <c r="C1" s="29"/>
      <c r="D1" s="29"/>
      <c r="E1" s="29"/>
    </row>
    <row r="2" spans="1:5" ht="39.75" customHeight="1">
      <c r="A2" s="30" t="s">
        <v>68</v>
      </c>
      <c r="B2" s="30"/>
      <c r="C2" s="30"/>
      <c r="D2" s="30"/>
      <c r="E2" s="30"/>
    </row>
    <row r="3" spans="1:5" ht="27.75" customHeight="1">
      <c r="A3" s="29" t="s">
        <v>111</v>
      </c>
      <c r="B3" s="29"/>
      <c r="C3" s="29"/>
      <c r="D3" s="29"/>
      <c r="E3" s="29"/>
    </row>
    <row r="4" spans="1:5" ht="60.75">
      <c r="A4" s="11" t="s">
        <v>19</v>
      </c>
      <c r="B4" s="12" t="s">
        <v>20</v>
      </c>
      <c r="C4" s="12" t="s">
        <v>108</v>
      </c>
      <c r="D4" s="12" t="s">
        <v>109</v>
      </c>
      <c r="E4" s="12" t="s">
        <v>77</v>
      </c>
    </row>
    <row r="5" spans="1:5" ht="20.25" customHeight="1">
      <c r="A5" s="11">
        <v>1</v>
      </c>
      <c r="B5" s="2" t="s">
        <v>21</v>
      </c>
      <c r="C5" s="8">
        <v>9418</v>
      </c>
      <c r="D5" s="20">
        <v>1014</v>
      </c>
      <c r="E5" s="10">
        <f>D5/C5*100</f>
        <v>10.766617116160544</v>
      </c>
    </row>
    <row r="6" spans="1:5" ht="20.25" customHeight="1">
      <c r="A6" s="11">
        <v>2</v>
      </c>
      <c r="B6" s="4" t="s">
        <v>0</v>
      </c>
      <c r="C6" s="8">
        <v>4756</v>
      </c>
      <c r="D6" s="20">
        <v>407</v>
      </c>
      <c r="E6" s="10">
        <f t="shared" ref="E6:E26" si="0">D6/C6*100</f>
        <v>8.557611438183347</v>
      </c>
    </row>
    <row r="7" spans="1:5" ht="20.25" customHeight="1">
      <c r="A7" s="11">
        <v>3</v>
      </c>
      <c r="B7" s="2" t="s">
        <v>22</v>
      </c>
      <c r="C7" s="8">
        <v>7547</v>
      </c>
      <c r="D7" s="20">
        <v>905</v>
      </c>
      <c r="E7" s="10">
        <f t="shared" si="0"/>
        <v>11.991519809195706</v>
      </c>
    </row>
    <row r="8" spans="1:5" ht="20.25" customHeight="1">
      <c r="A8" s="11">
        <v>4</v>
      </c>
      <c r="B8" s="2" t="s">
        <v>23</v>
      </c>
      <c r="C8" s="8">
        <v>6483</v>
      </c>
      <c r="D8" s="20">
        <v>851</v>
      </c>
      <c r="E8" s="10">
        <f t="shared" si="0"/>
        <v>13.126638901743021</v>
      </c>
    </row>
    <row r="9" spans="1:5" ht="20.25" customHeight="1">
      <c r="A9" s="11">
        <v>5</v>
      </c>
      <c r="B9" s="2" t="s">
        <v>24</v>
      </c>
      <c r="C9" s="8">
        <v>9091</v>
      </c>
      <c r="D9" s="20">
        <v>10126</v>
      </c>
      <c r="E9" s="10">
        <f t="shared" si="0"/>
        <v>111.38488615113849</v>
      </c>
    </row>
    <row r="10" spans="1:5" ht="20.25" customHeight="1">
      <c r="A10" s="11">
        <v>6</v>
      </c>
      <c r="B10" s="4" t="s">
        <v>1</v>
      </c>
      <c r="C10" s="8">
        <v>7307</v>
      </c>
      <c r="D10" s="20">
        <v>6053</v>
      </c>
      <c r="E10" s="10">
        <f t="shared" si="0"/>
        <v>82.838374161762701</v>
      </c>
    </row>
    <row r="11" spans="1:5" ht="20.25" customHeight="1">
      <c r="A11" s="11">
        <v>7</v>
      </c>
      <c r="B11" s="4" t="s">
        <v>2</v>
      </c>
      <c r="C11" s="8">
        <v>8556</v>
      </c>
      <c r="D11" s="20">
        <v>6702</v>
      </c>
      <c r="E11" s="10">
        <f t="shared" si="0"/>
        <v>78.330995792426378</v>
      </c>
    </row>
    <row r="12" spans="1:5" ht="20.25" customHeight="1">
      <c r="A12" s="11">
        <v>8</v>
      </c>
      <c r="B12" s="4" t="s">
        <v>3</v>
      </c>
      <c r="C12" s="8">
        <v>8367</v>
      </c>
      <c r="D12" s="20">
        <v>2853</v>
      </c>
      <c r="E12" s="10">
        <f t="shared" si="0"/>
        <v>34.098243097884549</v>
      </c>
    </row>
    <row r="13" spans="1:5" ht="20.25" customHeight="1">
      <c r="A13" s="11">
        <v>9</v>
      </c>
      <c r="B13" s="2" t="s">
        <v>4</v>
      </c>
      <c r="C13" s="8">
        <v>7543</v>
      </c>
      <c r="D13" s="20">
        <v>463</v>
      </c>
      <c r="E13" s="10">
        <f t="shared" si="0"/>
        <v>6.138141323081002</v>
      </c>
    </row>
    <row r="14" spans="1:5" ht="20.25" customHeight="1">
      <c r="A14" s="11">
        <v>10</v>
      </c>
      <c r="B14" s="2" t="s">
        <v>36</v>
      </c>
      <c r="C14" s="8">
        <v>9733</v>
      </c>
      <c r="D14" s="20">
        <v>4462</v>
      </c>
      <c r="E14" s="10">
        <f t="shared" si="0"/>
        <v>45.844035754649134</v>
      </c>
    </row>
    <row r="15" spans="1:5" ht="20.25" customHeight="1">
      <c r="A15" s="11">
        <v>11</v>
      </c>
      <c r="B15" s="4" t="s">
        <v>5</v>
      </c>
      <c r="C15" s="8">
        <v>5111</v>
      </c>
      <c r="D15" s="20">
        <v>1015</v>
      </c>
      <c r="E15" s="10">
        <f t="shared" si="0"/>
        <v>19.859127372334182</v>
      </c>
    </row>
    <row r="16" spans="1:5" ht="20.25" customHeight="1">
      <c r="A16" s="11">
        <v>12</v>
      </c>
      <c r="B16" s="4" t="s">
        <v>6</v>
      </c>
      <c r="C16" s="8">
        <v>6643</v>
      </c>
      <c r="D16" s="20">
        <v>1707</v>
      </c>
      <c r="E16" s="10">
        <f t="shared" si="0"/>
        <v>25.696221586632547</v>
      </c>
    </row>
    <row r="17" spans="1:5" ht="20.25" customHeight="1">
      <c r="A17" s="11">
        <v>13</v>
      </c>
      <c r="B17" s="4" t="s">
        <v>7</v>
      </c>
      <c r="C17" s="8">
        <v>9334</v>
      </c>
      <c r="D17" s="20">
        <v>6244</v>
      </c>
      <c r="E17" s="10">
        <f t="shared" si="0"/>
        <v>66.895221769873586</v>
      </c>
    </row>
    <row r="18" spans="1:5" ht="20.25" customHeight="1">
      <c r="A18" s="11">
        <v>14</v>
      </c>
      <c r="B18" s="4" t="s">
        <v>8</v>
      </c>
      <c r="C18" s="8">
        <v>11311</v>
      </c>
      <c r="D18" s="20">
        <v>1943</v>
      </c>
      <c r="E18" s="10">
        <f t="shared" si="0"/>
        <v>17.177968349394394</v>
      </c>
    </row>
    <row r="19" spans="1:5" ht="20.25" customHeight="1">
      <c r="A19" s="11">
        <v>15</v>
      </c>
      <c r="B19" s="4" t="s">
        <v>9</v>
      </c>
      <c r="C19" s="8">
        <v>6157</v>
      </c>
      <c r="D19" s="20">
        <v>286</v>
      </c>
      <c r="E19" s="10">
        <f t="shared" si="0"/>
        <v>4.6451193763196361</v>
      </c>
    </row>
    <row r="20" spans="1:5" ht="20.25" customHeight="1">
      <c r="A20" s="11">
        <v>16</v>
      </c>
      <c r="B20" s="4" t="s">
        <v>10</v>
      </c>
      <c r="C20" s="8">
        <v>8692</v>
      </c>
      <c r="D20" s="20">
        <v>2485</v>
      </c>
      <c r="E20" s="10">
        <f t="shared" si="0"/>
        <v>28.58950759318914</v>
      </c>
    </row>
    <row r="21" spans="1:5" ht="20.25" customHeight="1">
      <c r="A21" s="11">
        <v>17</v>
      </c>
      <c r="B21" s="4" t="s">
        <v>11</v>
      </c>
      <c r="C21" s="8">
        <v>5374</v>
      </c>
      <c r="D21" s="20">
        <v>271</v>
      </c>
      <c r="E21" s="10">
        <f t="shared" si="0"/>
        <v>5.0427986602158539</v>
      </c>
    </row>
    <row r="22" spans="1:5" ht="20.25" customHeight="1">
      <c r="A22" s="11">
        <v>18</v>
      </c>
      <c r="B22" s="2" t="s">
        <v>12</v>
      </c>
      <c r="C22" s="8">
        <v>9376</v>
      </c>
      <c r="D22" s="20">
        <v>4438</v>
      </c>
      <c r="E22" s="10">
        <f t="shared" si="0"/>
        <v>47.333617747440272</v>
      </c>
    </row>
    <row r="23" spans="1:5" ht="20.25" customHeight="1">
      <c r="A23" s="11">
        <v>19</v>
      </c>
      <c r="B23" s="2" t="s">
        <v>25</v>
      </c>
      <c r="C23" s="8">
        <v>8393</v>
      </c>
      <c r="D23" s="20">
        <v>649</v>
      </c>
      <c r="E23" s="10">
        <f t="shared" si="0"/>
        <v>7.7326343381389258</v>
      </c>
    </row>
    <row r="24" spans="1:5" ht="20.25" customHeight="1">
      <c r="A24" s="11">
        <v>20</v>
      </c>
      <c r="B24" s="4" t="s">
        <v>13</v>
      </c>
      <c r="C24" s="8">
        <v>8769</v>
      </c>
      <c r="D24" s="20">
        <v>365</v>
      </c>
      <c r="E24" s="10">
        <f t="shared" si="0"/>
        <v>4.1623902383396052</v>
      </c>
    </row>
    <row r="25" spans="1:5" ht="20.25" customHeight="1">
      <c r="A25" s="11">
        <v>21</v>
      </c>
      <c r="B25" s="2" t="s">
        <v>14</v>
      </c>
      <c r="C25" s="8">
        <v>10234</v>
      </c>
      <c r="D25" s="20">
        <v>5352</v>
      </c>
      <c r="E25" s="10">
        <f t="shared" si="0"/>
        <v>52.296267344146962</v>
      </c>
    </row>
    <row r="26" spans="1:5" ht="20.25" customHeight="1">
      <c r="A26" s="11">
        <v>22</v>
      </c>
      <c r="B26" s="4" t="s">
        <v>15</v>
      </c>
      <c r="C26" s="8">
        <v>8999</v>
      </c>
      <c r="D26" s="20">
        <v>2115</v>
      </c>
      <c r="E26" s="10">
        <f t="shared" si="0"/>
        <v>23.502611401266808</v>
      </c>
    </row>
    <row r="27" spans="1:5" ht="20.25" customHeight="1">
      <c r="A27" s="11"/>
      <c r="B27" s="2" t="s">
        <v>16</v>
      </c>
      <c r="C27" s="11">
        <f>SUM(C5:C26)</f>
        <v>177194</v>
      </c>
      <c r="D27" s="11">
        <f>SUM(D5:D26)</f>
        <v>60706</v>
      </c>
      <c r="E27" s="10">
        <f>D27/C27*100</f>
        <v>34.259625043737373</v>
      </c>
    </row>
    <row r="28" spans="1:5">
      <c r="A28" s="5"/>
      <c r="B28" s="1"/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E3" sqref="E3"/>
    </sheetView>
  </sheetViews>
  <sheetFormatPr defaultRowHeight="15"/>
  <cols>
    <col min="1" max="1" width="5.140625" style="6" customWidth="1"/>
    <col min="2" max="2" width="19.7109375" customWidth="1"/>
    <col min="3" max="3" width="10.7109375" customWidth="1"/>
    <col min="4" max="4" width="5.140625" bestFit="1" customWidth="1"/>
    <col min="5" max="5" width="5.42578125" bestFit="1" customWidth="1"/>
    <col min="6" max="7" width="5.140625" bestFit="1" customWidth="1"/>
    <col min="8" max="8" width="5.28515625" bestFit="1" customWidth="1"/>
    <col min="9" max="9" width="5.42578125" bestFit="1" customWidth="1"/>
    <col min="10" max="11" width="5.140625" bestFit="1" customWidth="1"/>
    <col min="12" max="12" width="5.42578125" bestFit="1" customWidth="1"/>
  </cols>
  <sheetData>
    <row r="1" spans="1:13" ht="15.75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4" customHeight="1">
      <c r="A2" s="29" t="s">
        <v>119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4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30.75">
      <c r="A4" s="11" t="s">
        <v>19</v>
      </c>
      <c r="B4" s="12" t="s">
        <v>20</v>
      </c>
      <c r="C4" s="12" t="s">
        <v>118</v>
      </c>
      <c r="D4" s="12" t="s">
        <v>120</v>
      </c>
      <c r="E4" s="12" t="s">
        <v>121</v>
      </c>
      <c r="F4" s="12" t="s">
        <v>122</v>
      </c>
      <c r="G4" s="27" t="s">
        <v>123</v>
      </c>
      <c r="H4" s="27" t="s">
        <v>124</v>
      </c>
      <c r="I4" s="27" t="s">
        <v>125</v>
      </c>
      <c r="J4" s="27" t="s">
        <v>126</v>
      </c>
      <c r="K4" s="27" t="s">
        <v>127</v>
      </c>
      <c r="L4" s="27" t="s">
        <v>128</v>
      </c>
      <c r="M4" s="27" t="s">
        <v>129</v>
      </c>
    </row>
    <row r="5" spans="1:13" ht="28.5" customHeight="1">
      <c r="A5" s="11">
        <v>1</v>
      </c>
      <c r="B5" s="2" t="s">
        <v>21</v>
      </c>
      <c r="C5" s="25">
        <v>20</v>
      </c>
      <c r="D5" s="25">
        <v>19</v>
      </c>
      <c r="E5" s="26">
        <v>20</v>
      </c>
      <c r="F5" s="10">
        <v>19</v>
      </c>
      <c r="G5" s="25">
        <v>19</v>
      </c>
      <c r="H5" s="25">
        <v>20</v>
      </c>
      <c r="I5" s="25">
        <v>20</v>
      </c>
      <c r="J5" s="25">
        <v>19</v>
      </c>
      <c r="K5" s="25">
        <v>20</v>
      </c>
      <c r="L5" s="25">
        <v>19</v>
      </c>
      <c r="M5" s="25">
        <v>16</v>
      </c>
    </row>
    <row r="6" spans="1:13" ht="28.5" customHeight="1">
      <c r="A6" s="11">
        <v>2</v>
      </c>
      <c r="B6" s="4" t="s">
        <v>0</v>
      </c>
      <c r="C6" s="25">
        <v>17</v>
      </c>
      <c r="D6" s="25">
        <v>13</v>
      </c>
      <c r="E6" s="26">
        <v>12</v>
      </c>
      <c r="F6" s="10">
        <v>12</v>
      </c>
      <c r="G6" s="25">
        <v>15</v>
      </c>
      <c r="H6" s="25">
        <v>11</v>
      </c>
      <c r="I6" s="25">
        <v>10</v>
      </c>
      <c r="J6" s="25">
        <v>9</v>
      </c>
      <c r="K6" s="25">
        <v>12</v>
      </c>
      <c r="L6" s="25">
        <v>12</v>
      </c>
      <c r="M6" s="25">
        <v>12</v>
      </c>
    </row>
    <row r="7" spans="1:13" ht="28.5" customHeight="1">
      <c r="A7" s="11">
        <v>3</v>
      </c>
      <c r="B7" s="2" t="s">
        <v>22</v>
      </c>
      <c r="C7" s="25">
        <v>20</v>
      </c>
      <c r="D7" s="25">
        <v>16</v>
      </c>
      <c r="E7" s="26">
        <v>15</v>
      </c>
      <c r="F7" s="10">
        <v>16</v>
      </c>
      <c r="G7" s="25">
        <v>18</v>
      </c>
      <c r="H7" s="25">
        <v>17</v>
      </c>
      <c r="I7" s="25">
        <v>17</v>
      </c>
      <c r="J7" s="25">
        <v>15</v>
      </c>
      <c r="K7" s="25">
        <v>15</v>
      </c>
      <c r="L7" s="25">
        <v>14</v>
      </c>
      <c r="M7" s="25">
        <v>12</v>
      </c>
    </row>
    <row r="8" spans="1:13" ht="28.5" customHeight="1">
      <c r="A8" s="11">
        <v>4</v>
      </c>
      <c r="B8" s="2" t="s">
        <v>23</v>
      </c>
      <c r="C8" s="25">
        <v>24</v>
      </c>
      <c r="D8" s="25">
        <v>24</v>
      </c>
      <c r="E8" s="26">
        <v>20</v>
      </c>
      <c r="F8" s="10">
        <v>18</v>
      </c>
      <c r="G8" s="25">
        <v>21</v>
      </c>
      <c r="H8" s="25">
        <v>0</v>
      </c>
      <c r="I8" s="25">
        <v>21</v>
      </c>
      <c r="J8" s="25">
        <v>22</v>
      </c>
      <c r="K8" s="25">
        <v>21</v>
      </c>
      <c r="L8" s="25">
        <v>20</v>
      </c>
      <c r="M8" s="25">
        <v>20</v>
      </c>
    </row>
    <row r="9" spans="1:13" ht="28.5" customHeight="1">
      <c r="A9" s="11">
        <v>5</v>
      </c>
      <c r="B9" s="2" t="s">
        <v>24</v>
      </c>
      <c r="C9" s="25">
        <v>21</v>
      </c>
      <c r="D9" s="25">
        <v>21</v>
      </c>
      <c r="E9" s="26">
        <v>21</v>
      </c>
      <c r="F9" s="10">
        <v>21</v>
      </c>
      <c r="G9" s="25">
        <v>21</v>
      </c>
      <c r="H9" s="25">
        <v>21</v>
      </c>
      <c r="I9" s="25">
        <v>21</v>
      </c>
      <c r="J9" s="25">
        <v>21</v>
      </c>
      <c r="K9" s="25">
        <v>21</v>
      </c>
      <c r="L9" s="25">
        <v>21</v>
      </c>
      <c r="M9" s="25">
        <v>21</v>
      </c>
    </row>
    <row r="10" spans="1:13" ht="28.5" customHeight="1">
      <c r="A10" s="11">
        <v>6</v>
      </c>
      <c r="B10" s="4" t="s">
        <v>1</v>
      </c>
      <c r="C10" s="25">
        <v>20</v>
      </c>
      <c r="D10" s="25">
        <v>18</v>
      </c>
      <c r="E10" s="26">
        <v>17</v>
      </c>
      <c r="F10" s="10">
        <v>18</v>
      </c>
      <c r="G10" s="25">
        <v>18</v>
      </c>
      <c r="H10" s="25">
        <v>18</v>
      </c>
      <c r="I10" s="25">
        <v>18</v>
      </c>
      <c r="J10" s="25">
        <v>14</v>
      </c>
      <c r="K10" s="25">
        <v>17</v>
      </c>
      <c r="L10" s="25">
        <v>18</v>
      </c>
      <c r="M10" s="25">
        <v>16</v>
      </c>
    </row>
    <row r="11" spans="1:13" ht="28.5" customHeight="1">
      <c r="A11" s="11">
        <v>7</v>
      </c>
      <c r="B11" s="4" t="s">
        <v>2</v>
      </c>
      <c r="C11" s="25">
        <v>24</v>
      </c>
      <c r="D11" s="25">
        <v>23</v>
      </c>
      <c r="E11" s="26">
        <v>21</v>
      </c>
      <c r="F11" s="10">
        <v>23</v>
      </c>
      <c r="G11" s="25">
        <v>23</v>
      </c>
      <c r="H11" s="25">
        <v>22</v>
      </c>
      <c r="I11" s="25">
        <v>22</v>
      </c>
      <c r="J11" s="25">
        <v>21</v>
      </c>
      <c r="K11" s="25">
        <v>23</v>
      </c>
      <c r="L11" s="25">
        <v>23</v>
      </c>
      <c r="M11" s="25">
        <v>22</v>
      </c>
    </row>
    <row r="12" spans="1:13" ht="28.5" customHeight="1">
      <c r="A12" s="11">
        <v>8</v>
      </c>
      <c r="B12" s="4" t="s">
        <v>3</v>
      </c>
      <c r="C12" s="25">
        <v>20</v>
      </c>
      <c r="D12" s="25">
        <v>19</v>
      </c>
      <c r="E12" s="26">
        <v>19</v>
      </c>
      <c r="F12" s="10">
        <v>17</v>
      </c>
      <c r="G12" s="25">
        <v>17</v>
      </c>
      <c r="H12" s="25">
        <v>16</v>
      </c>
      <c r="I12" s="25">
        <v>17</v>
      </c>
      <c r="J12" s="25">
        <v>17</v>
      </c>
      <c r="K12" s="25">
        <v>18</v>
      </c>
      <c r="L12" s="25">
        <v>19</v>
      </c>
      <c r="M12" s="25">
        <v>18</v>
      </c>
    </row>
    <row r="13" spans="1:13" ht="28.5" customHeight="1">
      <c r="A13" s="11">
        <v>9</v>
      </c>
      <c r="B13" s="2" t="s">
        <v>4</v>
      </c>
      <c r="C13" s="25">
        <v>20</v>
      </c>
      <c r="D13" s="25">
        <v>19</v>
      </c>
      <c r="E13" s="26">
        <v>18</v>
      </c>
      <c r="F13" s="10">
        <v>17</v>
      </c>
      <c r="G13" s="25">
        <v>18</v>
      </c>
      <c r="H13" s="25">
        <v>18</v>
      </c>
      <c r="I13" s="25">
        <v>18</v>
      </c>
      <c r="J13" s="25">
        <v>17</v>
      </c>
      <c r="K13" s="25">
        <v>19</v>
      </c>
      <c r="L13" s="25">
        <v>18</v>
      </c>
      <c r="M13" s="25">
        <v>18</v>
      </c>
    </row>
    <row r="14" spans="1:13" ht="28.5" customHeight="1">
      <c r="A14" s="11">
        <v>10</v>
      </c>
      <c r="B14" s="2" t="s">
        <v>36</v>
      </c>
      <c r="C14" s="25">
        <v>24</v>
      </c>
      <c r="D14" s="25">
        <v>24</v>
      </c>
      <c r="E14" s="26">
        <v>24</v>
      </c>
      <c r="F14" s="10">
        <v>24</v>
      </c>
      <c r="G14" s="25">
        <v>24</v>
      </c>
      <c r="H14" s="25">
        <v>19</v>
      </c>
      <c r="I14" s="25">
        <v>23</v>
      </c>
      <c r="J14" s="25">
        <v>23</v>
      </c>
      <c r="K14" s="25">
        <v>24</v>
      </c>
      <c r="L14" s="25">
        <v>24</v>
      </c>
      <c r="M14" s="25">
        <v>24</v>
      </c>
    </row>
    <row r="15" spans="1:13" ht="28.5" customHeight="1">
      <c r="A15" s="11">
        <v>11</v>
      </c>
      <c r="B15" s="4" t="s">
        <v>5</v>
      </c>
      <c r="C15" s="25">
        <v>22</v>
      </c>
      <c r="D15" s="25">
        <v>14</v>
      </c>
      <c r="E15" s="26">
        <v>16</v>
      </c>
      <c r="F15" s="10">
        <v>19</v>
      </c>
      <c r="G15" s="25">
        <v>18</v>
      </c>
      <c r="H15" s="25">
        <v>0</v>
      </c>
      <c r="I15" s="25">
        <v>9</v>
      </c>
      <c r="J15" s="25">
        <v>6</v>
      </c>
      <c r="K15" s="25">
        <v>10</v>
      </c>
      <c r="L15" s="25">
        <v>13</v>
      </c>
      <c r="M15" s="25">
        <v>15</v>
      </c>
    </row>
    <row r="16" spans="1:13" ht="28.5" customHeight="1">
      <c r="A16" s="11">
        <v>12</v>
      </c>
      <c r="B16" s="4" t="s">
        <v>6</v>
      </c>
      <c r="C16" s="25">
        <v>23</v>
      </c>
      <c r="D16" s="25">
        <v>20</v>
      </c>
      <c r="E16" s="26">
        <v>22</v>
      </c>
      <c r="F16" s="10">
        <v>22</v>
      </c>
      <c r="G16" s="25">
        <v>21</v>
      </c>
      <c r="H16" s="25">
        <v>0</v>
      </c>
      <c r="I16" s="25">
        <v>0</v>
      </c>
      <c r="J16" s="25">
        <v>14</v>
      </c>
      <c r="K16" s="25">
        <v>21</v>
      </c>
      <c r="L16" s="25">
        <v>20</v>
      </c>
      <c r="M16" s="25">
        <v>21</v>
      </c>
    </row>
    <row r="17" spans="1:13" ht="28.5" customHeight="1">
      <c r="A17" s="11">
        <v>13</v>
      </c>
      <c r="B17" s="4" t="s">
        <v>7</v>
      </c>
      <c r="C17" s="25">
        <v>20</v>
      </c>
      <c r="D17" s="25">
        <v>21</v>
      </c>
      <c r="E17" s="26">
        <v>20</v>
      </c>
      <c r="F17" s="10">
        <v>20</v>
      </c>
      <c r="G17" s="25">
        <v>20</v>
      </c>
      <c r="H17" s="25">
        <v>20</v>
      </c>
      <c r="I17" s="25">
        <v>20</v>
      </c>
      <c r="J17" s="25">
        <v>20</v>
      </c>
      <c r="K17" s="25">
        <v>19</v>
      </c>
      <c r="L17" s="25">
        <v>18</v>
      </c>
      <c r="M17" s="25">
        <v>19</v>
      </c>
    </row>
    <row r="18" spans="1:13" ht="28.5" customHeight="1">
      <c r="A18" s="11">
        <v>14</v>
      </c>
      <c r="B18" s="4" t="s">
        <v>8</v>
      </c>
      <c r="C18" s="25">
        <v>32</v>
      </c>
      <c r="D18" s="25">
        <v>31</v>
      </c>
      <c r="E18" s="26">
        <v>28</v>
      </c>
      <c r="F18" s="10">
        <v>29</v>
      </c>
      <c r="G18" s="25">
        <v>30</v>
      </c>
      <c r="H18" s="25">
        <v>28</v>
      </c>
      <c r="I18" s="25">
        <v>27</v>
      </c>
      <c r="J18" s="25">
        <v>28</v>
      </c>
      <c r="K18" s="25">
        <v>25</v>
      </c>
      <c r="L18" s="25">
        <v>29</v>
      </c>
      <c r="M18" s="25">
        <v>29</v>
      </c>
    </row>
    <row r="19" spans="1:13" ht="28.5" customHeight="1">
      <c r="A19" s="11">
        <v>15</v>
      </c>
      <c r="B19" s="4" t="s">
        <v>9</v>
      </c>
      <c r="C19" s="25">
        <v>14</v>
      </c>
      <c r="D19" s="25">
        <v>14</v>
      </c>
      <c r="E19" s="26">
        <v>14</v>
      </c>
      <c r="F19" s="10">
        <v>14</v>
      </c>
      <c r="G19" s="25">
        <v>14</v>
      </c>
      <c r="H19" s="25">
        <v>14</v>
      </c>
      <c r="I19" s="25">
        <v>14</v>
      </c>
      <c r="J19" s="25">
        <v>14</v>
      </c>
      <c r="K19" s="25">
        <v>12</v>
      </c>
      <c r="L19" s="25">
        <v>13</v>
      </c>
      <c r="M19" s="25">
        <v>13</v>
      </c>
    </row>
    <row r="20" spans="1:13" ht="28.5" customHeight="1">
      <c r="A20" s="11">
        <v>16</v>
      </c>
      <c r="B20" s="4" t="s">
        <v>10</v>
      </c>
      <c r="C20" s="25">
        <v>21</v>
      </c>
      <c r="D20" s="25">
        <v>21</v>
      </c>
      <c r="E20" s="26">
        <v>21</v>
      </c>
      <c r="F20" s="10">
        <v>21</v>
      </c>
      <c r="G20" s="25">
        <v>21</v>
      </c>
      <c r="H20" s="25">
        <v>21</v>
      </c>
      <c r="I20" s="25">
        <v>21</v>
      </c>
      <c r="J20" s="25">
        <v>21</v>
      </c>
      <c r="K20" s="25">
        <v>21</v>
      </c>
      <c r="L20" s="25">
        <v>21</v>
      </c>
      <c r="M20" s="25">
        <v>21</v>
      </c>
    </row>
    <row r="21" spans="1:13" ht="28.5" customHeight="1">
      <c r="A21" s="11">
        <v>17</v>
      </c>
      <c r="B21" s="4" t="s">
        <v>11</v>
      </c>
      <c r="C21" s="25">
        <v>14</v>
      </c>
      <c r="D21" s="25">
        <v>14</v>
      </c>
      <c r="E21" s="26">
        <v>14</v>
      </c>
      <c r="F21" s="10">
        <v>14</v>
      </c>
      <c r="G21" s="25">
        <v>14</v>
      </c>
      <c r="H21" s="25">
        <v>14</v>
      </c>
      <c r="I21" s="25">
        <v>14</v>
      </c>
      <c r="J21" s="25">
        <v>14</v>
      </c>
      <c r="K21" s="25">
        <v>14</v>
      </c>
      <c r="L21" s="25">
        <v>14</v>
      </c>
      <c r="M21" s="25">
        <v>14</v>
      </c>
    </row>
    <row r="22" spans="1:13" ht="28.5" customHeight="1">
      <c r="A22" s="11">
        <v>18</v>
      </c>
      <c r="B22" s="2" t="s">
        <v>12</v>
      </c>
      <c r="C22" s="25">
        <v>24</v>
      </c>
      <c r="D22" s="25">
        <v>22</v>
      </c>
      <c r="E22" s="26">
        <v>19</v>
      </c>
      <c r="F22" s="10">
        <v>18</v>
      </c>
      <c r="G22" s="25">
        <v>21</v>
      </c>
      <c r="H22" s="25">
        <v>19</v>
      </c>
      <c r="I22" s="25">
        <v>19</v>
      </c>
      <c r="J22" s="25">
        <v>19</v>
      </c>
      <c r="K22" s="25">
        <v>17</v>
      </c>
      <c r="L22" s="25">
        <v>17</v>
      </c>
      <c r="M22" s="25">
        <v>16</v>
      </c>
    </row>
    <row r="23" spans="1:13" ht="28.5" customHeight="1">
      <c r="A23" s="11">
        <v>19</v>
      </c>
      <c r="B23" s="2" t="s">
        <v>25</v>
      </c>
      <c r="C23" s="25">
        <v>22</v>
      </c>
      <c r="D23" s="25">
        <v>21</v>
      </c>
      <c r="E23" s="26">
        <v>21</v>
      </c>
      <c r="F23" s="10">
        <v>22</v>
      </c>
      <c r="G23" s="25">
        <v>21</v>
      </c>
      <c r="H23" s="25">
        <v>22</v>
      </c>
      <c r="I23" s="25">
        <v>21</v>
      </c>
      <c r="J23" s="25">
        <v>20</v>
      </c>
      <c r="K23" s="25">
        <v>20</v>
      </c>
      <c r="L23" s="25">
        <v>21</v>
      </c>
      <c r="M23" s="25">
        <v>21</v>
      </c>
    </row>
    <row r="24" spans="1:13" ht="28.5" customHeight="1">
      <c r="A24" s="11">
        <v>20</v>
      </c>
      <c r="B24" s="4" t="s">
        <v>13</v>
      </c>
      <c r="C24" s="25">
        <v>20</v>
      </c>
      <c r="D24" s="25">
        <v>18</v>
      </c>
      <c r="E24" s="26">
        <v>18</v>
      </c>
      <c r="F24" s="10">
        <v>17</v>
      </c>
      <c r="G24" s="25">
        <v>18</v>
      </c>
      <c r="H24" s="25">
        <v>18</v>
      </c>
      <c r="I24" s="25">
        <v>18</v>
      </c>
      <c r="J24" s="25">
        <v>19</v>
      </c>
      <c r="K24" s="25">
        <v>18</v>
      </c>
      <c r="L24" s="25">
        <v>18</v>
      </c>
      <c r="M24" s="25">
        <v>19</v>
      </c>
    </row>
    <row r="25" spans="1:13" ht="28.5" customHeight="1">
      <c r="A25" s="11">
        <v>21</v>
      </c>
      <c r="B25" s="2" t="s">
        <v>14</v>
      </c>
      <c r="C25" s="25">
        <v>27</v>
      </c>
      <c r="D25" s="25">
        <v>25</v>
      </c>
      <c r="E25" s="26">
        <v>27</v>
      </c>
      <c r="F25" s="10">
        <v>25</v>
      </c>
      <c r="G25" s="25">
        <v>21</v>
      </c>
      <c r="H25" s="25">
        <v>24</v>
      </c>
      <c r="I25" s="25">
        <v>25</v>
      </c>
      <c r="J25" s="25">
        <v>26</v>
      </c>
      <c r="K25" s="25">
        <v>24</v>
      </c>
      <c r="L25" s="25">
        <v>25</v>
      </c>
      <c r="M25" s="25">
        <v>23</v>
      </c>
    </row>
    <row r="26" spans="1:13" ht="28.5" customHeight="1">
      <c r="A26" s="11">
        <v>22</v>
      </c>
      <c r="B26" s="4" t="s">
        <v>15</v>
      </c>
      <c r="C26" s="25">
        <v>26</v>
      </c>
      <c r="D26" s="25">
        <v>23</v>
      </c>
      <c r="E26" s="26">
        <v>24</v>
      </c>
      <c r="F26" s="10">
        <v>24</v>
      </c>
      <c r="G26" s="25">
        <v>25</v>
      </c>
      <c r="H26" s="25">
        <v>23</v>
      </c>
      <c r="I26" s="25">
        <v>25</v>
      </c>
      <c r="J26" s="25">
        <v>21</v>
      </c>
      <c r="K26" s="25">
        <v>21</v>
      </c>
      <c r="L26" s="25">
        <v>23</v>
      </c>
      <c r="M26" s="25">
        <v>23</v>
      </c>
    </row>
    <row r="27" spans="1:13" ht="28.5" customHeight="1">
      <c r="A27" s="11"/>
      <c r="B27" s="2" t="s">
        <v>16</v>
      </c>
      <c r="C27" s="25">
        <f>SUM(C5:C26)</f>
        <v>475</v>
      </c>
      <c r="D27" s="10">
        <f>SUM(D5:D26)</f>
        <v>440</v>
      </c>
      <c r="E27" s="10">
        <f>SUM(E5:E26)</f>
        <v>431</v>
      </c>
      <c r="F27" s="10">
        <f>SUM(F5:F26)</f>
        <v>430</v>
      </c>
      <c r="G27" s="10">
        <f>SUM(G5:G26)</f>
        <v>438</v>
      </c>
      <c r="H27" s="10">
        <f>SUM(H17:H26)</f>
        <v>203</v>
      </c>
      <c r="I27" s="10">
        <f>SUM(I5:I26)</f>
        <v>400</v>
      </c>
      <c r="J27" s="10">
        <f>SUM(J5:J26)</f>
        <v>400</v>
      </c>
      <c r="K27" s="10">
        <f>SUM(K5:K26)</f>
        <v>412</v>
      </c>
      <c r="L27" s="10">
        <f>SUM(L5:L26)</f>
        <v>420</v>
      </c>
      <c r="M27" s="10">
        <f>SUM(M5:M26)</f>
        <v>413</v>
      </c>
    </row>
    <row r="28" spans="1:13">
      <c r="A28" s="5"/>
      <c r="B28" s="1"/>
      <c r="C28" s="1"/>
    </row>
  </sheetData>
  <mergeCells count="2">
    <mergeCell ref="A1:M1"/>
    <mergeCell ref="A2:M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G18" sqref="G18"/>
    </sheetView>
  </sheetViews>
  <sheetFormatPr defaultRowHeight="15"/>
  <cols>
    <col min="1" max="1" width="6.85546875" customWidth="1"/>
    <col min="2" max="2" width="16.5703125" bestFit="1" customWidth="1"/>
    <col min="3" max="3" width="18.42578125" style="6" customWidth="1"/>
    <col min="4" max="5" width="18.42578125" customWidth="1"/>
    <col min="6" max="6" width="19.140625" customWidth="1"/>
    <col min="7" max="7" width="18.5703125" customWidth="1"/>
    <col min="8" max="8" width="16.42578125" customWidth="1"/>
  </cols>
  <sheetData>
    <row r="1" spans="1:8" ht="15.75">
      <c r="A1" s="29" t="s">
        <v>30</v>
      </c>
      <c r="B1" s="29"/>
      <c r="C1" s="29"/>
      <c r="D1" s="29"/>
      <c r="E1" s="29"/>
      <c r="F1" s="29"/>
      <c r="G1" s="29"/>
      <c r="H1" s="29"/>
    </row>
    <row r="2" spans="1:8" ht="15.75">
      <c r="A2" s="30" t="s">
        <v>28</v>
      </c>
      <c r="B2" s="30"/>
      <c r="C2" s="30"/>
      <c r="D2" s="30"/>
      <c r="E2" s="30"/>
      <c r="F2" s="30"/>
      <c r="G2" s="30"/>
      <c r="H2" s="30"/>
    </row>
    <row r="3" spans="1:8" ht="15.75">
      <c r="A3" s="29" t="s">
        <v>130</v>
      </c>
      <c r="B3" s="29"/>
      <c r="C3" s="29"/>
      <c r="D3" s="29"/>
      <c r="E3" s="29"/>
      <c r="F3" s="29"/>
      <c r="G3" s="29"/>
      <c r="H3" s="29"/>
    </row>
    <row r="4" spans="1:8" ht="72.75" customHeight="1">
      <c r="A4" s="11" t="s">
        <v>19</v>
      </c>
      <c r="B4" s="12" t="s">
        <v>20</v>
      </c>
      <c r="C4" s="12" t="s">
        <v>26</v>
      </c>
      <c r="D4" s="12" t="s">
        <v>27</v>
      </c>
      <c r="E4" s="12" t="s">
        <v>34</v>
      </c>
      <c r="F4" s="12" t="s">
        <v>132</v>
      </c>
      <c r="G4" s="12" t="s">
        <v>131</v>
      </c>
      <c r="H4" s="12" t="s">
        <v>63</v>
      </c>
    </row>
    <row r="5" spans="1:8" ht="18" customHeight="1">
      <c r="A5" s="11">
        <v>1</v>
      </c>
      <c r="B5" s="2" t="s">
        <v>21</v>
      </c>
      <c r="C5" s="8">
        <v>1094</v>
      </c>
      <c r="D5" s="10">
        <v>748</v>
      </c>
      <c r="E5" s="10">
        <f>D5/C5*100</f>
        <v>68.372943327239483</v>
      </c>
      <c r="F5" s="8">
        <f>C5*11</f>
        <v>12034</v>
      </c>
      <c r="G5" s="8">
        <v>10166</v>
      </c>
      <c r="H5" s="10">
        <f t="shared" ref="H5:H26" si="0">G5/F5*100</f>
        <v>84.477314276217385</v>
      </c>
    </row>
    <row r="6" spans="1:8" ht="18" customHeight="1">
      <c r="A6" s="11">
        <v>2</v>
      </c>
      <c r="B6" s="4" t="s">
        <v>0</v>
      </c>
      <c r="C6" s="9">
        <v>824</v>
      </c>
      <c r="D6" s="10">
        <v>590</v>
      </c>
      <c r="E6" s="10">
        <f t="shared" ref="E6:E26" si="1">D6/C6*100</f>
        <v>71.601941747572823</v>
      </c>
      <c r="F6" s="8">
        <f t="shared" ref="F6:F26" si="2">C6*11</f>
        <v>9064</v>
      </c>
      <c r="G6" s="8">
        <v>5912</v>
      </c>
      <c r="H6" s="10">
        <f t="shared" si="0"/>
        <v>65.225066195939988</v>
      </c>
    </row>
    <row r="7" spans="1:8" ht="18" customHeight="1">
      <c r="A7" s="11">
        <v>3</v>
      </c>
      <c r="B7" s="2" t="s">
        <v>22</v>
      </c>
      <c r="C7" s="8">
        <v>942</v>
      </c>
      <c r="D7" s="10">
        <v>777</v>
      </c>
      <c r="E7" s="10">
        <f t="shared" si="1"/>
        <v>82.484076433121018</v>
      </c>
      <c r="F7" s="8">
        <f t="shared" si="2"/>
        <v>10362</v>
      </c>
      <c r="G7" s="8">
        <v>9023</v>
      </c>
      <c r="H7" s="10">
        <f t="shared" si="0"/>
        <v>87.077784211542181</v>
      </c>
    </row>
    <row r="8" spans="1:8" ht="18" customHeight="1">
      <c r="A8" s="11">
        <v>4</v>
      </c>
      <c r="B8" s="2" t="s">
        <v>23</v>
      </c>
      <c r="C8" s="8">
        <v>1047</v>
      </c>
      <c r="D8" s="10">
        <v>818</v>
      </c>
      <c r="E8" s="10">
        <f t="shared" si="1"/>
        <v>78.127984718242587</v>
      </c>
      <c r="F8" s="8">
        <f t="shared" si="2"/>
        <v>11517</v>
      </c>
      <c r="G8" s="8">
        <v>8064</v>
      </c>
      <c r="H8" s="10">
        <f t="shared" si="0"/>
        <v>70.01823391508205</v>
      </c>
    </row>
    <row r="9" spans="1:8" ht="18" customHeight="1">
      <c r="A9" s="11">
        <v>5</v>
      </c>
      <c r="B9" s="2" t="s">
        <v>24</v>
      </c>
      <c r="C9" s="8">
        <v>1141</v>
      </c>
      <c r="D9" s="10">
        <v>979</v>
      </c>
      <c r="E9" s="10">
        <f t="shared" si="1"/>
        <v>85.801928133216478</v>
      </c>
      <c r="F9" s="8">
        <f t="shared" si="2"/>
        <v>12551</v>
      </c>
      <c r="G9" s="8">
        <v>11105</v>
      </c>
      <c r="H9" s="10">
        <f t="shared" si="0"/>
        <v>88.479005656919767</v>
      </c>
    </row>
    <row r="10" spans="1:8" ht="18" customHeight="1">
      <c r="A10" s="11">
        <v>6</v>
      </c>
      <c r="B10" s="4" t="s">
        <v>1</v>
      </c>
      <c r="C10" s="9">
        <v>1058</v>
      </c>
      <c r="D10" s="10">
        <v>676</v>
      </c>
      <c r="E10" s="10">
        <f t="shared" si="1"/>
        <v>63.894139886578451</v>
      </c>
      <c r="F10" s="8">
        <f t="shared" si="2"/>
        <v>11638</v>
      </c>
      <c r="G10" s="8">
        <v>8639</v>
      </c>
      <c r="H10" s="10">
        <f t="shared" si="0"/>
        <v>74.230967520192465</v>
      </c>
    </row>
    <row r="11" spans="1:8" ht="18" customHeight="1">
      <c r="A11" s="11">
        <v>7</v>
      </c>
      <c r="B11" s="4" t="s">
        <v>2</v>
      </c>
      <c r="C11" s="9">
        <v>1224</v>
      </c>
      <c r="D11" s="10">
        <v>930</v>
      </c>
      <c r="E11" s="10">
        <f t="shared" si="1"/>
        <v>75.980392156862735</v>
      </c>
      <c r="F11" s="8">
        <f t="shared" si="2"/>
        <v>13464</v>
      </c>
      <c r="G11" s="8">
        <v>10456</v>
      </c>
      <c r="H11" s="10">
        <f t="shared" si="0"/>
        <v>77.658942364824711</v>
      </c>
    </row>
    <row r="12" spans="1:8" ht="18" customHeight="1">
      <c r="A12" s="11">
        <v>8</v>
      </c>
      <c r="B12" s="4" t="s">
        <v>3</v>
      </c>
      <c r="C12" s="9">
        <v>964</v>
      </c>
      <c r="D12" s="10">
        <v>750</v>
      </c>
      <c r="E12" s="10">
        <f t="shared" si="1"/>
        <v>77.800829875518673</v>
      </c>
      <c r="F12" s="8">
        <f t="shared" si="2"/>
        <v>10604</v>
      </c>
      <c r="G12" s="8">
        <v>10000</v>
      </c>
      <c r="H12" s="10">
        <f t="shared" si="0"/>
        <v>94.304036212749907</v>
      </c>
    </row>
    <row r="13" spans="1:8" ht="18" customHeight="1">
      <c r="A13" s="11">
        <v>9</v>
      </c>
      <c r="B13" s="2" t="s">
        <v>4</v>
      </c>
      <c r="C13" s="8">
        <v>959</v>
      </c>
      <c r="D13" s="10">
        <v>770</v>
      </c>
      <c r="E13" s="10">
        <f t="shared" si="1"/>
        <v>80.291970802919707</v>
      </c>
      <c r="F13" s="8">
        <f t="shared" si="2"/>
        <v>10549</v>
      </c>
      <c r="G13" s="8">
        <v>9127</v>
      </c>
      <c r="H13" s="10">
        <f t="shared" si="0"/>
        <v>86.520049293771919</v>
      </c>
    </row>
    <row r="14" spans="1:8" ht="18" customHeight="1">
      <c r="A14" s="11">
        <v>10</v>
      </c>
      <c r="B14" s="2" t="s">
        <v>36</v>
      </c>
      <c r="C14" s="8">
        <v>1182</v>
      </c>
      <c r="D14" s="10">
        <v>1004</v>
      </c>
      <c r="E14" s="10">
        <f t="shared" si="1"/>
        <v>84.94077834179356</v>
      </c>
      <c r="F14" s="8">
        <f t="shared" si="2"/>
        <v>13002</v>
      </c>
      <c r="G14" s="8">
        <v>11889</v>
      </c>
      <c r="H14" s="10">
        <f t="shared" si="0"/>
        <v>91.439778495616068</v>
      </c>
    </row>
    <row r="15" spans="1:8" ht="18" customHeight="1">
      <c r="A15" s="11">
        <v>11</v>
      </c>
      <c r="B15" s="4" t="s">
        <v>5</v>
      </c>
      <c r="C15" s="9">
        <v>1053</v>
      </c>
      <c r="D15" s="10">
        <v>722</v>
      </c>
      <c r="E15" s="10">
        <f t="shared" si="1"/>
        <v>68.566001899335234</v>
      </c>
      <c r="F15" s="8">
        <f t="shared" si="2"/>
        <v>11583</v>
      </c>
      <c r="G15" s="8">
        <v>6643</v>
      </c>
      <c r="H15" s="10">
        <f t="shared" si="0"/>
        <v>57.351290684624026</v>
      </c>
    </row>
    <row r="16" spans="1:8" ht="18" customHeight="1">
      <c r="A16" s="11">
        <v>12</v>
      </c>
      <c r="B16" s="4" t="s">
        <v>6</v>
      </c>
      <c r="C16" s="9">
        <v>1086</v>
      </c>
      <c r="D16" s="10">
        <v>894</v>
      </c>
      <c r="E16" s="10">
        <f t="shared" si="1"/>
        <v>82.320441988950279</v>
      </c>
      <c r="F16" s="8">
        <f t="shared" si="2"/>
        <v>11946</v>
      </c>
      <c r="G16" s="8">
        <v>8565</v>
      </c>
      <c r="H16" s="10">
        <f t="shared" si="0"/>
        <v>71.69763937719739</v>
      </c>
    </row>
    <row r="17" spans="1:8" ht="18" customHeight="1">
      <c r="A17" s="11">
        <v>13</v>
      </c>
      <c r="B17" s="4" t="s">
        <v>7</v>
      </c>
      <c r="C17" s="9">
        <v>1071</v>
      </c>
      <c r="D17" s="10">
        <v>1021</v>
      </c>
      <c r="E17" s="10">
        <f t="shared" si="1"/>
        <v>95.331465919701216</v>
      </c>
      <c r="F17" s="8">
        <f t="shared" si="2"/>
        <v>11781</v>
      </c>
      <c r="G17" s="8">
        <v>11483</v>
      </c>
      <c r="H17" s="10">
        <f t="shared" si="0"/>
        <v>97.470503352856298</v>
      </c>
    </row>
    <row r="18" spans="1:8" ht="18" customHeight="1">
      <c r="A18" s="11">
        <v>14</v>
      </c>
      <c r="B18" s="4" t="s">
        <v>8</v>
      </c>
      <c r="C18" s="9">
        <v>1569</v>
      </c>
      <c r="D18" s="10">
        <v>1133</v>
      </c>
      <c r="E18" s="10">
        <f t="shared" si="1"/>
        <v>72.211599745060553</v>
      </c>
      <c r="F18" s="8">
        <f t="shared" si="2"/>
        <v>17259</v>
      </c>
      <c r="G18" s="8">
        <v>13797</v>
      </c>
      <c r="H18" s="10">
        <f t="shared" si="0"/>
        <v>79.940900399791417</v>
      </c>
    </row>
    <row r="19" spans="1:8" ht="18" customHeight="1">
      <c r="A19" s="11">
        <v>15</v>
      </c>
      <c r="B19" s="4" t="s">
        <v>9</v>
      </c>
      <c r="C19" s="9">
        <v>842</v>
      </c>
      <c r="D19" s="10">
        <v>660</v>
      </c>
      <c r="E19" s="10">
        <f t="shared" si="1"/>
        <v>78.384798099762463</v>
      </c>
      <c r="F19" s="8">
        <f t="shared" si="2"/>
        <v>9262</v>
      </c>
      <c r="G19" s="8">
        <v>7487</v>
      </c>
      <c r="H19" s="10">
        <f t="shared" si="0"/>
        <v>80.835672640898295</v>
      </c>
    </row>
    <row r="20" spans="1:8" ht="18" customHeight="1">
      <c r="A20" s="11">
        <v>16</v>
      </c>
      <c r="B20" s="4" t="s">
        <v>10</v>
      </c>
      <c r="C20" s="9">
        <v>923</v>
      </c>
      <c r="D20" s="10">
        <v>955</v>
      </c>
      <c r="E20" s="10">
        <f t="shared" si="1"/>
        <v>103.46695557963163</v>
      </c>
      <c r="F20" s="8">
        <f t="shared" si="2"/>
        <v>10153</v>
      </c>
      <c r="G20" s="8">
        <v>10647</v>
      </c>
      <c r="H20" s="10">
        <f t="shared" si="0"/>
        <v>104.86555697823303</v>
      </c>
    </row>
    <row r="21" spans="1:8" ht="18" customHeight="1">
      <c r="A21" s="11">
        <v>17</v>
      </c>
      <c r="B21" s="4" t="s">
        <v>11</v>
      </c>
      <c r="C21" s="9">
        <v>628</v>
      </c>
      <c r="D21" s="10">
        <v>435</v>
      </c>
      <c r="E21" s="10">
        <f t="shared" si="1"/>
        <v>69.267515923566876</v>
      </c>
      <c r="F21" s="8">
        <f t="shared" si="2"/>
        <v>6908</v>
      </c>
      <c r="G21" s="8">
        <v>6445</v>
      </c>
      <c r="H21" s="10">
        <f t="shared" si="0"/>
        <v>93.297625940938048</v>
      </c>
    </row>
    <row r="22" spans="1:8" ht="18" customHeight="1">
      <c r="A22" s="11">
        <v>18</v>
      </c>
      <c r="B22" s="2" t="s">
        <v>12</v>
      </c>
      <c r="C22" s="8">
        <v>1338</v>
      </c>
      <c r="D22" s="10">
        <v>813</v>
      </c>
      <c r="E22" s="10">
        <f t="shared" si="1"/>
        <v>60.762331838565018</v>
      </c>
      <c r="F22" s="8">
        <f t="shared" si="2"/>
        <v>14718</v>
      </c>
      <c r="G22" s="8">
        <v>11176</v>
      </c>
      <c r="H22" s="10">
        <f t="shared" si="0"/>
        <v>75.934230194319881</v>
      </c>
    </row>
    <row r="23" spans="1:8" ht="18" customHeight="1">
      <c r="A23" s="11">
        <v>19</v>
      </c>
      <c r="B23" s="2" t="s">
        <v>25</v>
      </c>
      <c r="C23" s="8">
        <v>1020</v>
      </c>
      <c r="D23" s="10">
        <v>928</v>
      </c>
      <c r="E23" s="10">
        <f t="shared" si="1"/>
        <v>90.980392156862749</v>
      </c>
      <c r="F23" s="8">
        <f t="shared" si="2"/>
        <v>11220</v>
      </c>
      <c r="G23" s="8">
        <v>10298</v>
      </c>
      <c r="H23" s="10">
        <f t="shared" si="0"/>
        <v>91.782531194295899</v>
      </c>
    </row>
    <row r="24" spans="1:8" ht="18" customHeight="1">
      <c r="A24" s="11">
        <v>20</v>
      </c>
      <c r="B24" s="4" t="s">
        <v>13</v>
      </c>
      <c r="C24" s="9">
        <v>938</v>
      </c>
      <c r="D24" s="10">
        <v>836</v>
      </c>
      <c r="E24" s="10">
        <f t="shared" si="1"/>
        <v>89.125799573560769</v>
      </c>
      <c r="F24" s="8">
        <f t="shared" si="2"/>
        <v>10318</v>
      </c>
      <c r="G24" s="8">
        <v>10426</v>
      </c>
      <c r="H24" s="10">
        <f t="shared" si="0"/>
        <v>101.04671447955029</v>
      </c>
    </row>
    <row r="25" spans="1:8" ht="18" customHeight="1">
      <c r="A25" s="11">
        <v>21</v>
      </c>
      <c r="B25" s="2" t="s">
        <v>14</v>
      </c>
      <c r="C25" s="8">
        <v>1139</v>
      </c>
      <c r="D25" s="10">
        <v>1161</v>
      </c>
      <c r="E25" s="10">
        <f>D25/C25*100</f>
        <v>101.93151887620719</v>
      </c>
      <c r="F25" s="8">
        <f t="shared" si="2"/>
        <v>12529</v>
      </c>
      <c r="G25" s="8">
        <v>12564</v>
      </c>
      <c r="H25" s="10">
        <f t="shared" si="0"/>
        <v>100.27935190358367</v>
      </c>
    </row>
    <row r="26" spans="1:8" ht="18" customHeight="1">
      <c r="A26" s="11">
        <v>22</v>
      </c>
      <c r="B26" s="4" t="s">
        <v>15</v>
      </c>
      <c r="C26" s="9">
        <v>1237</v>
      </c>
      <c r="D26" s="10">
        <v>931</v>
      </c>
      <c r="E26" s="10">
        <f t="shared" si="1"/>
        <v>75.262732417138238</v>
      </c>
      <c r="F26" s="8">
        <f t="shared" si="2"/>
        <v>13607</v>
      </c>
      <c r="G26" s="8">
        <v>10945</v>
      </c>
      <c r="H26" s="10">
        <f t="shared" si="0"/>
        <v>80.436540016168152</v>
      </c>
    </row>
    <row r="27" spans="1:8" ht="15.75">
      <c r="A27" s="11"/>
      <c r="B27" s="2" t="s">
        <v>16</v>
      </c>
      <c r="C27" s="11">
        <f>SUM(C5:C26)</f>
        <v>23279</v>
      </c>
      <c r="D27" s="11">
        <f>SUM(D5:D26)</f>
        <v>18531</v>
      </c>
      <c r="E27" s="10">
        <f>D27/C27*100</f>
        <v>79.60393487692771</v>
      </c>
      <c r="F27" s="9">
        <f>SUM(F5:F26)</f>
        <v>256069</v>
      </c>
      <c r="G27" s="8">
        <f>SUM(G5:G26)</f>
        <v>214857</v>
      </c>
      <c r="H27" s="10">
        <f>G27/F27*100</f>
        <v>83.905900362792835</v>
      </c>
    </row>
    <row r="28" spans="1:8">
      <c r="A28" s="1"/>
      <c r="B28" s="1"/>
      <c r="C28" s="5"/>
      <c r="D28" s="1"/>
      <c r="E28" s="1"/>
    </row>
  </sheetData>
  <mergeCells count="3"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C27" sqref="C27:E27"/>
    </sheetView>
  </sheetViews>
  <sheetFormatPr defaultRowHeight="15"/>
  <cols>
    <col min="1" max="1" width="5.140625" style="6" customWidth="1"/>
    <col min="2" max="2" width="18.5703125" customWidth="1"/>
    <col min="3" max="3" width="23" customWidth="1"/>
    <col min="4" max="4" width="21.5703125" customWidth="1"/>
    <col min="5" max="5" width="22.5703125" customWidth="1"/>
  </cols>
  <sheetData>
    <row r="1" spans="1:5" ht="15.75">
      <c r="A1" s="35" t="s">
        <v>30</v>
      </c>
      <c r="B1" s="35"/>
      <c r="C1" s="35"/>
      <c r="D1" s="35"/>
      <c r="E1" s="35"/>
    </row>
    <row r="2" spans="1:5" ht="36" customHeight="1">
      <c r="A2" s="37" t="s">
        <v>37</v>
      </c>
      <c r="B2" s="38"/>
      <c r="C2" s="38"/>
      <c r="D2" s="38"/>
      <c r="E2" s="39"/>
    </row>
    <row r="3" spans="1:5" ht="24" customHeight="1">
      <c r="A3" s="36" t="s">
        <v>29</v>
      </c>
      <c r="B3" s="36"/>
      <c r="C3" s="36"/>
      <c r="D3" s="36"/>
      <c r="E3" s="36"/>
    </row>
    <row r="4" spans="1:5" ht="45.75">
      <c r="A4" s="11" t="s">
        <v>19</v>
      </c>
      <c r="B4" s="12" t="s">
        <v>20</v>
      </c>
      <c r="C4" s="12" t="s">
        <v>18</v>
      </c>
      <c r="D4" s="12" t="s">
        <v>32</v>
      </c>
      <c r="E4" s="12" t="s">
        <v>33</v>
      </c>
    </row>
    <row r="5" spans="1:5" ht="25.5" customHeight="1">
      <c r="A5" s="11">
        <v>1</v>
      </c>
      <c r="B5" s="2" t="s">
        <v>21</v>
      </c>
      <c r="C5" s="11">
        <f>NOVA!D5</f>
        <v>1086</v>
      </c>
      <c r="D5" s="8">
        <v>74</v>
      </c>
      <c r="E5" s="10">
        <f>D5/C5*100</f>
        <v>6.8139963167587485</v>
      </c>
    </row>
    <row r="6" spans="1:5" ht="25.5" customHeight="1">
      <c r="A6" s="11">
        <v>2</v>
      </c>
      <c r="B6" s="4" t="s">
        <v>0</v>
      </c>
      <c r="C6" s="11">
        <f>NOVA!D6</f>
        <v>520</v>
      </c>
      <c r="D6" s="8">
        <v>15</v>
      </c>
      <c r="E6" s="10">
        <f t="shared" ref="E6:E27" si="0">D6/C6*100</f>
        <v>2.8846153846153846</v>
      </c>
    </row>
    <row r="7" spans="1:5" ht="25.5" customHeight="1">
      <c r="A7" s="11">
        <v>3</v>
      </c>
      <c r="B7" s="2" t="s">
        <v>22</v>
      </c>
      <c r="C7" s="11">
        <f>NOVA!D7</f>
        <v>872</v>
      </c>
      <c r="D7" s="8">
        <v>139</v>
      </c>
      <c r="E7" s="10">
        <f t="shared" si="0"/>
        <v>15.940366972477063</v>
      </c>
    </row>
    <row r="8" spans="1:5" ht="25.5" customHeight="1">
      <c r="A8" s="11">
        <v>4</v>
      </c>
      <c r="B8" s="2" t="s">
        <v>23</v>
      </c>
      <c r="C8" s="11">
        <f>NOVA!D8</f>
        <v>387</v>
      </c>
      <c r="D8" s="8">
        <v>87</v>
      </c>
      <c r="E8" s="10">
        <f t="shared" si="0"/>
        <v>22.480620155038761</v>
      </c>
    </row>
    <row r="9" spans="1:5" ht="25.5" customHeight="1">
      <c r="A9" s="11">
        <v>5</v>
      </c>
      <c r="B9" s="2" t="s">
        <v>24</v>
      </c>
      <c r="C9" s="11">
        <f>NOVA!D9</f>
        <v>1131</v>
      </c>
      <c r="D9" s="8">
        <v>1119</v>
      </c>
      <c r="E9" s="10">
        <f t="shared" si="0"/>
        <v>98.938992042440319</v>
      </c>
    </row>
    <row r="10" spans="1:5" ht="25.5" customHeight="1">
      <c r="A10" s="11">
        <v>6</v>
      </c>
      <c r="B10" s="4" t="s">
        <v>1</v>
      </c>
      <c r="C10" s="11">
        <f>NOVA!D10</f>
        <v>1019</v>
      </c>
      <c r="D10" s="8">
        <v>614</v>
      </c>
      <c r="E10" s="10">
        <f t="shared" si="0"/>
        <v>60.255152109911677</v>
      </c>
    </row>
    <row r="11" spans="1:5" ht="25.5" customHeight="1">
      <c r="A11" s="11">
        <v>7</v>
      </c>
      <c r="B11" s="4" t="s">
        <v>2</v>
      </c>
      <c r="C11" s="11">
        <f>NOVA!D11</f>
        <v>1141</v>
      </c>
      <c r="D11" s="8">
        <v>679</v>
      </c>
      <c r="E11" s="10">
        <f t="shared" si="0"/>
        <v>59.509202453987733</v>
      </c>
    </row>
    <row r="12" spans="1:5" ht="25.5" customHeight="1">
      <c r="A12" s="11">
        <v>8</v>
      </c>
      <c r="B12" s="4" t="s">
        <v>3</v>
      </c>
      <c r="C12" s="11">
        <f>NOVA!D12</f>
        <v>958</v>
      </c>
      <c r="D12" s="8">
        <v>507</v>
      </c>
      <c r="E12" s="10">
        <f t="shared" si="0"/>
        <v>52.922755741127347</v>
      </c>
    </row>
    <row r="13" spans="1:5" ht="25.5" customHeight="1">
      <c r="A13" s="11">
        <v>9</v>
      </c>
      <c r="B13" s="2" t="s">
        <v>4</v>
      </c>
      <c r="C13" s="11">
        <f>NOVA!D13</f>
        <v>684</v>
      </c>
      <c r="D13" s="8">
        <v>86</v>
      </c>
      <c r="E13" s="10">
        <f t="shared" si="0"/>
        <v>12.573099415204677</v>
      </c>
    </row>
    <row r="14" spans="1:5" ht="25.5" customHeight="1">
      <c r="A14" s="11">
        <v>10</v>
      </c>
      <c r="B14" s="2" t="s">
        <v>36</v>
      </c>
      <c r="C14" s="11">
        <f>NOVA!D14</f>
        <v>1152</v>
      </c>
      <c r="D14" s="8">
        <v>104</v>
      </c>
      <c r="E14" s="10">
        <f t="shared" si="0"/>
        <v>9.0277777777777768</v>
      </c>
    </row>
    <row r="15" spans="1:5" ht="25.5" customHeight="1">
      <c r="A15" s="11">
        <v>11</v>
      </c>
      <c r="B15" s="4" t="s">
        <v>5</v>
      </c>
      <c r="C15" s="11">
        <f>NOVA!D15</f>
        <v>814</v>
      </c>
      <c r="D15" s="8">
        <v>1003</v>
      </c>
      <c r="E15" s="10">
        <f t="shared" si="0"/>
        <v>123.21867321867322</v>
      </c>
    </row>
    <row r="16" spans="1:5" ht="25.5" customHeight="1">
      <c r="A16" s="11">
        <v>12</v>
      </c>
      <c r="B16" s="4" t="s">
        <v>6</v>
      </c>
      <c r="C16" s="11">
        <f>NOVA!D16</f>
        <v>1032</v>
      </c>
      <c r="D16" s="8">
        <v>245</v>
      </c>
      <c r="E16" s="10">
        <f t="shared" si="0"/>
        <v>23.740310077519382</v>
      </c>
    </row>
    <row r="17" spans="1:5" ht="25.5" customHeight="1">
      <c r="A17" s="11">
        <v>13</v>
      </c>
      <c r="B17" s="4" t="s">
        <v>7</v>
      </c>
      <c r="C17" s="11">
        <f>NOVA!D17</f>
        <v>928</v>
      </c>
      <c r="D17" s="8">
        <v>518</v>
      </c>
      <c r="E17" s="10">
        <f t="shared" si="0"/>
        <v>55.818965517241381</v>
      </c>
    </row>
    <row r="18" spans="1:5" ht="25.5" customHeight="1">
      <c r="A18" s="11">
        <v>14</v>
      </c>
      <c r="B18" s="4" t="s">
        <v>8</v>
      </c>
      <c r="C18" s="11">
        <f>NOVA!D18</f>
        <v>1219</v>
      </c>
      <c r="D18" s="8">
        <v>98</v>
      </c>
      <c r="E18" s="10">
        <f t="shared" si="0"/>
        <v>8.0393765381460209</v>
      </c>
    </row>
    <row r="19" spans="1:5" ht="25.5" customHeight="1">
      <c r="A19" s="11">
        <v>15</v>
      </c>
      <c r="B19" s="4" t="s">
        <v>9</v>
      </c>
      <c r="C19" s="11">
        <f>NOVA!D19</f>
        <v>878</v>
      </c>
      <c r="D19" s="8">
        <v>78</v>
      </c>
      <c r="E19" s="10">
        <f t="shared" si="0"/>
        <v>8.8838268792710693</v>
      </c>
    </row>
    <row r="20" spans="1:5" ht="25.5" customHeight="1">
      <c r="A20" s="11">
        <v>16</v>
      </c>
      <c r="B20" s="4" t="s">
        <v>10</v>
      </c>
      <c r="C20" s="11">
        <f>NOVA!D20</f>
        <v>1056</v>
      </c>
      <c r="D20" s="8">
        <v>82</v>
      </c>
      <c r="E20" s="10">
        <f t="shared" si="0"/>
        <v>7.7651515151515156</v>
      </c>
    </row>
    <row r="21" spans="1:5" ht="25.5" customHeight="1">
      <c r="A21" s="11">
        <v>17</v>
      </c>
      <c r="B21" s="4" t="s">
        <v>11</v>
      </c>
      <c r="C21" s="11">
        <f>NOVA!D21</f>
        <v>673</v>
      </c>
      <c r="D21" s="8">
        <v>56</v>
      </c>
      <c r="E21" s="10">
        <f t="shared" si="0"/>
        <v>8.3209509658246645</v>
      </c>
    </row>
    <row r="22" spans="1:5" ht="25.5" customHeight="1">
      <c r="A22" s="11">
        <v>18</v>
      </c>
      <c r="B22" s="2" t="s">
        <v>12</v>
      </c>
      <c r="C22" s="11">
        <f>NOVA!D22</f>
        <v>1295</v>
      </c>
      <c r="D22" s="8">
        <v>38</v>
      </c>
      <c r="E22" s="10">
        <f t="shared" si="0"/>
        <v>2.9343629343629343</v>
      </c>
    </row>
    <row r="23" spans="1:5" ht="25.5" customHeight="1">
      <c r="A23" s="11">
        <v>19</v>
      </c>
      <c r="B23" s="2" t="s">
        <v>25</v>
      </c>
      <c r="C23" s="11">
        <f>NOVA!D23</f>
        <v>931</v>
      </c>
      <c r="D23" s="8">
        <v>272</v>
      </c>
      <c r="E23" s="10">
        <f t="shared" si="0"/>
        <v>29.215896885069821</v>
      </c>
    </row>
    <row r="24" spans="1:5" ht="25.5" customHeight="1">
      <c r="A24" s="11">
        <v>20</v>
      </c>
      <c r="B24" s="4" t="s">
        <v>13</v>
      </c>
      <c r="C24" s="11">
        <f>NOVA!D24</f>
        <v>915</v>
      </c>
      <c r="D24" s="8">
        <v>142</v>
      </c>
      <c r="E24" s="10">
        <f t="shared" si="0"/>
        <v>15.519125683060109</v>
      </c>
    </row>
    <row r="25" spans="1:5" ht="25.5" customHeight="1">
      <c r="A25" s="11">
        <v>21</v>
      </c>
      <c r="B25" s="2" t="s">
        <v>14</v>
      </c>
      <c r="C25" s="11">
        <f>NOVA!D25</f>
        <v>1021</v>
      </c>
      <c r="D25" s="8">
        <v>343</v>
      </c>
      <c r="E25" s="10">
        <f t="shared" si="0"/>
        <v>33.594515181194907</v>
      </c>
    </row>
    <row r="26" spans="1:5" ht="25.5" customHeight="1">
      <c r="A26" s="11">
        <v>22</v>
      </c>
      <c r="B26" s="4" t="s">
        <v>15</v>
      </c>
      <c r="C26" s="11">
        <f>NOVA!D26</f>
        <v>1016</v>
      </c>
      <c r="D26" s="8">
        <v>494</v>
      </c>
      <c r="E26" s="10">
        <f t="shared" si="0"/>
        <v>48.622047244094489</v>
      </c>
    </row>
    <row r="27" spans="1:5" ht="25.5" customHeight="1">
      <c r="A27" s="11"/>
      <c r="B27" s="2" t="s">
        <v>16</v>
      </c>
      <c r="C27" s="11">
        <f>SUM(C5:C26)</f>
        <v>20728</v>
      </c>
      <c r="D27" s="11">
        <f>SUM(D5:D26)</f>
        <v>6793</v>
      </c>
      <c r="E27" s="10">
        <f t="shared" si="0"/>
        <v>32.772095715939791</v>
      </c>
    </row>
    <row r="28" spans="1:5">
      <c r="A28" s="5"/>
      <c r="B28" s="1"/>
      <c r="C28" s="1"/>
      <c r="D28" s="1"/>
      <c r="E28" s="1"/>
    </row>
  </sheetData>
  <mergeCells count="3">
    <mergeCell ref="A1:E1"/>
    <mergeCell ref="A3:E3"/>
    <mergeCell ref="A2:E2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G5" sqref="G5:G26"/>
    </sheetView>
  </sheetViews>
  <sheetFormatPr defaultRowHeight="15"/>
  <cols>
    <col min="1" max="1" width="5.140625" style="6" customWidth="1"/>
    <col min="2" max="2" width="16.85546875" customWidth="1"/>
    <col min="3" max="3" width="21.5703125" style="6" customWidth="1"/>
    <col min="4" max="5" width="21.5703125" customWidth="1"/>
    <col min="6" max="6" width="14.5703125" customWidth="1"/>
    <col min="7" max="7" width="16.7109375" customWidth="1"/>
    <col min="8" max="8" width="15" customWidth="1"/>
  </cols>
  <sheetData>
    <row r="1" spans="1:8" ht="15.75">
      <c r="A1" s="29" t="s">
        <v>30</v>
      </c>
      <c r="B1" s="29"/>
      <c r="C1" s="29"/>
      <c r="D1" s="29"/>
      <c r="E1" s="29"/>
      <c r="F1" s="29"/>
      <c r="G1" s="29"/>
      <c r="H1" s="29"/>
    </row>
    <row r="2" spans="1:8" ht="20.25" customHeight="1">
      <c r="A2" s="30" t="s">
        <v>68</v>
      </c>
      <c r="B2" s="30"/>
      <c r="C2" s="30"/>
      <c r="D2" s="30"/>
      <c r="E2" s="30"/>
      <c r="F2" s="30"/>
      <c r="G2" s="30"/>
      <c r="H2" s="30"/>
    </row>
    <row r="3" spans="1:8" ht="15.75">
      <c r="A3" s="29" t="s">
        <v>130</v>
      </c>
      <c r="B3" s="29"/>
      <c r="C3" s="29"/>
      <c r="D3" s="29"/>
      <c r="E3" s="29"/>
      <c r="F3" s="29"/>
      <c r="G3" s="29"/>
      <c r="H3" s="29"/>
    </row>
    <row r="4" spans="1:8" ht="90.75">
      <c r="A4" s="11" t="s">
        <v>19</v>
      </c>
      <c r="B4" s="12" t="s">
        <v>20</v>
      </c>
      <c r="C4" s="12" t="s">
        <v>18</v>
      </c>
      <c r="D4" s="12" t="s">
        <v>32</v>
      </c>
      <c r="E4" s="12" t="s">
        <v>50</v>
      </c>
      <c r="F4" s="12" t="s">
        <v>108</v>
      </c>
      <c r="G4" s="12" t="s">
        <v>109</v>
      </c>
      <c r="H4" s="12" t="s">
        <v>77</v>
      </c>
    </row>
    <row r="5" spans="1:8" ht="15.75">
      <c r="A5" s="11">
        <v>1</v>
      </c>
      <c r="B5" s="2" t="s">
        <v>21</v>
      </c>
      <c r="C5" s="11">
        <v>780</v>
      </c>
      <c r="D5" s="26">
        <v>57</v>
      </c>
      <c r="E5" s="10">
        <f>D5/C5*100</f>
        <v>7.3076923076923084</v>
      </c>
      <c r="F5" s="8">
        <v>10166</v>
      </c>
      <c r="G5" s="20">
        <v>1071</v>
      </c>
      <c r="H5" s="10">
        <f t="shared" ref="H5:H26" si="0">G5/F5*100</f>
        <v>10.535117056856187</v>
      </c>
    </row>
    <row r="6" spans="1:8" ht="15.75">
      <c r="A6" s="11">
        <v>2</v>
      </c>
      <c r="B6" s="4" t="s">
        <v>0</v>
      </c>
      <c r="C6" s="11">
        <v>566</v>
      </c>
      <c r="D6" s="26">
        <v>29</v>
      </c>
      <c r="E6" s="10">
        <f>D6/C6*100</f>
        <v>5.1236749116607774</v>
      </c>
      <c r="F6" s="8">
        <v>5912</v>
      </c>
      <c r="G6" s="20">
        <v>436</v>
      </c>
      <c r="H6" s="10">
        <f t="shared" si="0"/>
        <v>7.3748308525033837</v>
      </c>
    </row>
    <row r="7" spans="1:8" ht="15.75">
      <c r="A7" s="11">
        <v>3</v>
      </c>
      <c r="B7" s="2" t="s">
        <v>22</v>
      </c>
      <c r="C7" s="11">
        <v>699</v>
      </c>
      <c r="D7" s="26">
        <v>60</v>
      </c>
      <c r="E7" s="10">
        <f>D7/C7*100</f>
        <v>8.5836909871244629</v>
      </c>
      <c r="F7" s="8">
        <v>9023</v>
      </c>
      <c r="G7" s="20">
        <v>965</v>
      </c>
      <c r="H7" s="10">
        <f t="shared" si="0"/>
        <v>10.694890834533968</v>
      </c>
    </row>
    <row r="8" spans="1:8" ht="15.75">
      <c r="A8" s="11">
        <v>4</v>
      </c>
      <c r="B8" s="2" t="s">
        <v>23</v>
      </c>
      <c r="C8" s="11">
        <v>763</v>
      </c>
      <c r="D8" s="26">
        <v>68</v>
      </c>
      <c r="E8" s="10">
        <v>0</v>
      </c>
      <c r="F8" s="8">
        <v>8064</v>
      </c>
      <c r="G8" s="20">
        <v>919</v>
      </c>
      <c r="H8" s="10">
        <f t="shared" si="0"/>
        <v>11.396329365079366</v>
      </c>
    </row>
    <row r="9" spans="1:8" ht="15.75">
      <c r="A9" s="11">
        <v>5</v>
      </c>
      <c r="B9" s="2" t="s">
        <v>24</v>
      </c>
      <c r="C9" s="11">
        <v>1035</v>
      </c>
      <c r="D9" s="26">
        <v>979</v>
      </c>
      <c r="E9" s="10">
        <f t="shared" ref="E9:E26" si="1">D9/C9*100</f>
        <v>94.589371980676333</v>
      </c>
      <c r="F9" s="8">
        <v>11105</v>
      </c>
      <c r="G9" s="20">
        <v>11105</v>
      </c>
      <c r="H9" s="10">
        <f t="shared" si="0"/>
        <v>100</v>
      </c>
    </row>
    <row r="10" spans="1:8" ht="15.75">
      <c r="A10" s="11">
        <v>6</v>
      </c>
      <c r="B10" s="4" t="s">
        <v>1</v>
      </c>
      <c r="C10" s="11">
        <v>656</v>
      </c>
      <c r="D10" s="26">
        <v>433</v>
      </c>
      <c r="E10" s="10">
        <f t="shared" si="1"/>
        <v>66.006097560975604</v>
      </c>
      <c r="F10" s="8">
        <v>8639</v>
      </c>
      <c r="G10" s="20">
        <v>6486</v>
      </c>
      <c r="H10" s="10">
        <f t="shared" si="0"/>
        <v>75.078134043292039</v>
      </c>
    </row>
    <row r="11" spans="1:8" ht="15.75">
      <c r="A11" s="11">
        <v>7</v>
      </c>
      <c r="B11" s="4" t="s">
        <v>2</v>
      </c>
      <c r="C11" s="11">
        <v>970</v>
      </c>
      <c r="D11" s="26">
        <v>602</v>
      </c>
      <c r="E11" s="10">
        <f t="shared" si="1"/>
        <v>62.061855670103093</v>
      </c>
      <c r="F11" s="8">
        <v>10456</v>
      </c>
      <c r="G11" s="20">
        <v>7304</v>
      </c>
      <c r="H11" s="10">
        <f t="shared" si="0"/>
        <v>69.85462892119358</v>
      </c>
    </row>
    <row r="12" spans="1:8" ht="15.75">
      <c r="A12" s="11">
        <v>8</v>
      </c>
      <c r="B12" s="4" t="s">
        <v>3</v>
      </c>
      <c r="C12" s="11">
        <v>883</v>
      </c>
      <c r="D12" s="26">
        <v>188</v>
      </c>
      <c r="E12" s="10">
        <f t="shared" si="1"/>
        <v>21.291053227633068</v>
      </c>
      <c r="F12" s="8">
        <v>10000</v>
      </c>
      <c r="G12" s="20">
        <v>3041</v>
      </c>
      <c r="H12" s="10">
        <f t="shared" si="0"/>
        <v>30.409999999999997</v>
      </c>
    </row>
    <row r="13" spans="1:8" ht="15.75">
      <c r="A13" s="11">
        <v>9</v>
      </c>
      <c r="B13" s="2" t="s">
        <v>4</v>
      </c>
      <c r="C13" s="11">
        <v>814</v>
      </c>
      <c r="D13" s="26">
        <v>17</v>
      </c>
      <c r="E13" s="10">
        <f t="shared" si="1"/>
        <v>2.0884520884520885</v>
      </c>
      <c r="F13" s="8">
        <v>9127</v>
      </c>
      <c r="G13" s="20">
        <v>480</v>
      </c>
      <c r="H13" s="10">
        <f t="shared" si="0"/>
        <v>5.2591212884847156</v>
      </c>
    </row>
    <row r="14" spans="1:8" ht="15.75">
      <c r="A14" s="11">
        <v>10</v>
      </c>
      <c r="B14" s="2" t="s">
        <v>36</v>
      </c>
      <c r="C14" s="11">
        <v>1152</v>
      </c>
      <c r="D14" s="26">
        <v>555</v>
      </c>
      <c r="E14" s="10">
        <f t="shared" si="1"/>
        <v>48.177083333333329</v>
      </c>
      <c r="F14" s="8">
        <v>11889</v>
      </c>
      <c r="G14" s="20">
        <v>5017</v>
      </c>
      <c r="H14" s="10">
        <f t="shared" si="0"/>
        <v>42.198671040457562</v>
      </c>
    </row>
    <row r="15" spans="1:8" ht="15.75">
      <c r="A15" s="11">
        <v>11</v>
      </c>
      <c r="B15" s="4" t="s">
        <v>5</v>
      </c>
      <c r="C15" s="11">
        <v>810</v>
      </c>
      <c r="D15" s="26">
        <v>59</v>
      </c>
      <c r="E15" s="10">
        <v>0</v>
      </c>
      <c r="F15" s="8">
        <v>6643</v>
      </c>
      <c r="G15" s="20">
        <v>1074</v>
      </c>
      <c r="H15" s="10">
        <f t="shared" si="0"/>
        <v>16.167394249586032</v>
      </c>
    </row>
    <row r="16" spans="1:8" ht="15.75">
      <c r="A16" s="11">
        <v>12</v>
      </c>
      <c r="B16" s="4" t="s">
        <v>6</v>
      </c>
      <c r="C16" s="11">
        <v>1028</v>
      </c>
      <c r="D16" s="26">
        <v>108</v>
      </c>
      <c r="E16" s="10">
        <v>0</v>
      </c>
      <c r="F16" s="8">
        <v>8565</v>
      </c>
      <c r="G16" s="20">
        <v>1815</v>
      </c>
      <c r="H16" s="10">
        <f t="shared" si="0"/>
        <v>21.190893169877409</v>
      </c>
    </row>
    <row r="17" spans="1:8" ht="15.75">
      <c r="A17" s="11">
        <v>13</v>
      </c>
      <c r="B17" s="4" t="s">
        <v>7</v>
      </c>
      <c r="C17" s="11">
        <v>1128</v>
      </c>
      <c r="D17" s="26">
        <v>163</v>
      </c>
      <c r="E17" s="10">
        <f t="shared" si="1"/>
        <v>14.450354609929079</v>
      </c>
      <c r="F17" s="8">
        <v>11483</v>
      </c>
      <c r="G17" s="20">
        <v>6407</v>
      </c>
      <c r="H17" s="10">
        <f t="shared" si="0"/>
        <v>55.795523817817639</v>
      </c>
    </row>
    <row r="18" spans="1:8" ht="15.75">
      <c r="A18" s="11">
        <v>14</v>
      </c>
      <c r="B18" s="4" t="s">
        <v>8</v>
      </c>
      <c r="C18" s="11">
        <v>1353</v>
      </c>
      <c r="D18" s="26">
        <v>286</v>
      </c>
      <c r="E18" s="10">
        <f t="shared" si="1"/>
        <v>21.138211382113823</v>
      </c>
      <c r="F18" s="8">
        <v>13797</v>
      </c>
      <c r="G18" s="20">
        <v>2229</v>
      </c>
      <c r="H18" s="10">
        <f t="shared" si="0"/>
        <v>16.155686018699715</v>
      </c>
    </row>
    <row r="19" spans="1:8" ht="15.75">
      <c r="A19" s="11">
        <v>15</v>
      </c>
      <c r="B19" s="4" t="s">
        <v>9</v>
      </c>
      <c r="C19" s="11">
        <v>670</v>
      </c>
      <c r="D19" s="26">
        <v>0</v>
      </c>
      <c r="E19" s="10">
        <f t="shared" si="1"/>
        <v>0</v>
      </c>
      <c r="F19" s="8">
        <v>7487</v>
      </c>
      <c r="G19" s="20">
        <v>286</v>
      </c>
      <c r="H19" s="10">
        <f t="shared" si="0"/>
        <v>3.8199545879524512</v>
      </c>
    </row>
    <row r="20" spans="1:8" ht="15.75">
      <c r="A20" s="11">
        <v>16</v>
      </c>
      <c r="B20" s="4" t="s">
        <v>10</v>
      </c>
      <c r="C20" s="11">
        <v>1000</v>
      </c>
      <c r="D20" s="26">
        <v>157</v>
      </c>
      <c r="E20" s="10">
        <f t="shared" si="1"/>
        <v>15.7</v>
      </c>
      <c r="F20" s="8">
        <v>10647</v>
      </c>
      <c r="G20" s="20">
        <v>2642</v>
      </c>
      <c r="H20" s="10">
        <f t="shared" si="0"/>
        <v>24.814501737578663</v>
      </c>
    </row>
    <row r="21" spans="1:8" ht="15.75">
      <c r="A21" s="11">
        <v>17</v>
      </c>
      <c r="B21" s="4" t="s">
        <v>11</v>
      </c>
      <c r="C21" s="11">
        <v>636</v>
      </c>
      <c r="D21" s="26">
        <v>16</v>
      </c>
      <c r="E21" s="10">
        <f t="shared" si="1"/>
        <v>2.5157232704402519</v>
      </c>
      <c r="F21" s="8">
        <v>6445</v>
      </c>
      <c r="G21" s="20">
        <v>287</v>
      </c>
      <c r="H21" s="10">
        <f t="shared" si="0"/>
        <v>4.4530643910007761</v>
      </c>
    </row>
    <row r="22" spans="1:8" ht="15.75">
      <c r="A22" s="11">
        <v>18</v>
      </c>
      <c r="B22" s="2" t="s">
        <v>12</v>
      </c>
      <c r="C22" s="11">
        <v>987</v>
      </c>
      <c r="D22" s="26">
        <v>314</v>
      </c>
      <c r="E22" s="10">
        <f t="shared" si="1"/>
        <v>31.813576494427558</v>
      </c>
      <c r="F22" s="8">
        <v>11176</v>
      </c>
      <c r="G22" s="20">
        <v>4752</v>
      </c>
      <c r="H22" s="10">
        <f t="shared" si="0"/>
        <v>42.519685039370081</v>
      </c>
    </row>
    <row r="23" spans="1:8" ht="15.75">
      <c r="A23" s="11">
        <v>19</v>
      </c>
      <c r="B23" s="2" t="s">
        <v>25</v>
      </c>
      <c r="C23" s="11">
        <v>977</v>
      </c>
      <c r="D23" s="26">
        <v>28</v>
      </c>
      <c r="E23" s="10">
        <f t="shared" si="1"/>
        <v>2.8659160696008188</v>
      </c>
      <c r="F23" s="8">
        <v>10298</v>
      </c>
      <c r="G23" s="20">
        <v>677</v>
      </c>
      <c r="H23" s="10">
        <f t="shared" si="0"/>
        <v>6.5740920567100405</v>
      </c>
    </row>
    <row r="24" spans="1:8" ht="15.75">
      <c r="A24" s="11">
        <v>20</v>
      </c>
      <c r="B24" s="4" t="s">
        <v>13</v>
      </c>
      <c r="C24" s="11">
        <v>821</v>
      </c>
      <c r="D24" s="26">
        <v>0</v>
      </c>
      <c r="E24" s="10">
        <f t="shared" si="1"/>
        <v>0</v>
      </c>
      <c r="F24" s="8">
        <v>10426</v>
      </c>
      <c r="G24" s="20">
        <v>365</v>
      </c>
      <c r="H24" s="10">
        <f t="shared" si="0"/>
        <v>3.5008632265490123</v>
      </c>
    </row>
    <row r="25" spans="1:8" ht="15.75">
      <c r="A25" s="11">
        <v>21</v>
      </c>
      <c r="B25" s="2" t="s">
        <v>14</v>
      </c>
      <c r="C25" s="11">
        <v>1169</v>
      </c>
      <c r="D25" s="26">
        <v>531</v>
      </c>
      <c r="E25" s="10">
        <f t="shared" si="1"/>
        <v>45.42343883661249</v>
      </c>
      <c r="F25" s="8">
        <v>12564</v>
      </c>
      <c r="G25" s="20">
        <v>5883</v>
      </c>
      <c r="H25" s="10">
        <f t="shared" si="0"/>
        <v>46.824259789875839</v>
      </c>
    </row>
    <row r="26" spans="1:8" ht="15.75">
      <c r="A26" s="11">
        <v>22</v>
      </c>
      <c r="B26" s="4" t="s">
        <v>15</v>
      </c>
      <c r="C26" s="11">
        <v>1015</v>
      </c>
      <c r="D26" s="26">
        <v>163</v>
      </c>
      <c r="E26" s="10">
        <f t="shared" si="1"/>
        <v>16.059113300492612</v>
      </c>
      <c r="F26" s="8">
        <v>10945</v>
      </c>
      <c r="G26" s="20">
        <v>2278</v>
      </c>
      <c r="H26" s="10">
        <f t="shared" si="0"/>
        <v>20.813156692553676</v>
      </c>
    </row>
    <row r="27" spans="1:8" ht="15.75">
      <c r="A27" s="11"/>
      <c r="B27" s="2" t="s">
        <v>16</v>
      </c>
      <c r="C27" s="11">
        <f>SUM(C5:C26)</f>
        <v>19912</v>
      </c>
      <c r="D27" s="11">
        <f>SUM(D5:D26)</f>
        <v>4813</v>
      </c>
      <c r="E27" s="10">
        <f>D27/C27*100</f>
        <v>24.171353957412617</v>
      </c>
      <c r="F27" s="11">
        <f>SUM(F5:F26)</f>
        <v>214857</v>
      </c>
      <c r="G27" s="11">
        <f>SUM(G5:G26)</f>
        <v>65519</v>
      </c>
      <c r="H27" s="10">
        <f>G27/F27*100</f>
        <v>30.494235700954587</v>
      </c>
    </row>
    <row r="28" spans="1:8">
      <c r="A28" s="5"/>
      <c r="B28" s="1"/>
      <c r="C28" s="5"/>
      <c r="D28" s="1"/>
      <c r="E28" s="1"/>
    </row>
  </sheetData>
  <mergeCells count="3"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28"/>
  <sheetViews>
    <sheetView topLeftCell="A7" workbookViewId="0">
      <selection activeCell="I27" sqref="I27"/>
    </sheetView>
  </sheetViews>
  <sheetFormatPr defaultRowHeight="15"/>
  <cols>
    <col min="1" max="1" width="6.85546875" customWidth="1"/>
    <col min="2" max="2" width="16.5703125" bestFit="1" customWidth="1"/>
    <col min="3" max="3" width="18.42578125" style="6" customWidth="1"/>
    <col min="4" max="5" width="18.42578125" customWidth="1"/>
    <col min="6" max="6" width="19.140625" customWidth="1"/>
    <col min="7" max="7" width="18.5703125" customWidth="1"/>
    <col min="8" max="8" width="16.42578125" customWidth="1"/>
  </cols>
  <sheetData>
    <row r="1" spans="1:8" ht="15.75">
      <c r="A1" s="29" t="s">
        <v>30</v>
      </c>
      <c r="B1" s="29"/>
      <c r="C1" s="29"/>
      <c r="D1" s="29"/>
      <c r="E1" s="29"/>
      <c r="F1" s="29"/>
      <c r="G1" s="29"/>
      <c r="H1" s="29"/>
    </row>
    <row r="2" spans="1:8" ht="15.75">
      <c r="A2" s="30" t="s">
        <v>28</v>
      </c>
      <c r="B2" s="30"/>
      <c r="C2" s="30"/>
      <c r="D2" s="30"/>
      <c r="E2" s="30"/>
      <c r="F2" s="30"/>
      <c r="G2" s="30"/>
      <c r="H2" s="30"/>
    </row>
    <row r="3" spans="1:8" ht="15.75">
      <c r="A3" s="29" t="s">
        <v>136</v>
      </c>
      <c r="B3" s="29"/>
      <c r="C3" s="29"/>
      <c r="D3" s="29"/>
      <c r="E3" s="29"/>
      <c r="F3" s="29"/>
      <c r="G3" s="29"/>
      <c r="H3" s="29"/>
    </row>
    <row r="4" spans="1:8" ht="72.75" customHeight="1">
      <c r="A4" s="11" t="s">
        <v>19</v>
      </c>
      <c r="B4" s="12" t="s">
        <v>20</v>
      </c>
      <c r="C4" s="12" t="s">
        <v>26</v>
      </c>
      <c r="D4" s="12" t="s">
        <v>27</v>
      </c>
      <c r="E4" s="12" t="s">
        <v>34</v>
      </c>
      <c r="F4" s="12" t="s">
        <v>137</v>
      </c>
      <c r="G4" s="12" t="s">
        <v>138</v>
      </c>
      <c r="H4" s="12" t="s">
        <v>63</v>
      </c>
    </row>
    <row r="5" spans="1:8" ht="18" customHeight="1">
      <c r="A5" s="11">
        <v>1</v>
      </c>
      <c r="B5" s="2" t="s">
        <v>21</v>
      </c>
      <c r="C5" s="8">
        <v>1094</v>
      </c>
      <c r="D5" s="11">
        <v>1066</v>
      </c>
      <c r="E5" s="10">
        <f>D5/C5*100</f>
        <v>97.440585009140761</v>
      </c>
      <c r="F5" s="8">
        <v>1094</v>
      </c>
      <c r="G5" s="8">
        <v>1066</v>
      </c>
      <c r="H5" s="10">
        <f t="shared" ref="H5:H26" si="0">G5/F5*100</f>
        <v>97.440585009140761</v>
      </c>
    </row>
    <row r="6" spans="1:8" ht="18" customHeight="1">
      <c r="A6" s="11">
        <v>2</v>
      </c>
      <c r="B6" s="4" t="s">
        <v>0</v>
      </c>
      <c r="C6" s="9">
        <v>824</v>
      </c>
      <c r="D6" s="11">
        <v>700</v>
      </c>
      <c r="E6" s="10">
        <f t="shared" ref="E6:E26" si="1">D6/C6*100</f>
        <v>84.951456310679603</v>
      </c>
      <c r="F6" s="8">
        <v>824</v>
      </c>
      <c r="G6" s="8">
        <v>700</v>
      </c>
      <c r="H6" s="10">
        <f t="shared" si="0"/>
        <v>84.951456310679603</v>
      </c>
    </row>
    <row r="7" spans="1:8" ht="18" customHeight="1">
      <c r="A7" s="11">
        <v>3</v>
      </c>
      <c r="B7" s="2" t="s">
        <v>22</v>
      </c>
      <c r="C7" s="8">
        <v>942</v>
      </c>
      <c r="D7" s="11">
        <v>716</v>
      </c>
      <c r="E7" s="10">
        <f t="shared" si="1"/>
        <v>76.008492569002129</v>
      </c>
      <c r="F7" s="8">
        <v>942</v>
      </c>
      <c r="G7" s="8">
        <v>716</v>
      </c>
      <c r="H7" s="10">
        <f t="shared" si="0"/>
        <v>76.008492569002129</v>
      </c>
    </row>
    <row r="8" spans="1:8" ht="18" customHeight="1">
      <c r="A8" s="11">
        <v>4</v>
      </c>
      <c r="B8" s="2" t="s">
        <v>23</v>
      </c>
      <c r="C8" s="8">
        <v>1047</v>
      </c>
      <c r="D8" s="11">
        <v>808</v>
      </c>
      <c r="E8" s="10">
        <f t="shared" si="1"/>
        <v>77.172874880611275</v>
      </c>
      <c r="F8" s="8">
        <v>1047</v>
      </c>
      <c r="G8" s="8">
        <v>808</v>
      </c>
      <c r="H8" s="10">
        <f t="shared" si="0"/>
        <v>77.172874880611275</v>
      </c>
    </row>
    <row r="9" spans="1:8" ht="18" customHeight="1">
      <c r="A9" s="11">
        <v>5</v>
      </c>
      <c r="B9" s="2" t="s">
        <v>24</v>
      </c>
      <c r="C9" s="8">
        <v>1141</v>
      </c>
      <c r="D9" s="11">
        <v>1118</v>
      </c>
      <c r="E9" s="10">
        <f t="shared" si="1"/>
        <v>97.984224364592464</v>
      </c>
      <c r="F9" s="8">
        <v>1141</v>
      </c>
      <c r="G9" s="8">
        <v>1118</v>
      </c>
      <c r="H9" s="10">
        <f t="shared" si="0"/>
        <v>97.984224364592464</v>
      </c>
    </row>
    <row r="10" spans="1:8" ht="18" customHeight="1">
      <c r="A10" s="11">
        <v>6</v>
      </c>
      <c r="B10" s="4" t="s">
        <v>1</v>
      </c>
      <c r="C10" s="9">
        <v>1058</v>
      </c>
      <c r="D10" s="11">
        <v>830</v>
      </c>
      <c r="E10" s="10">
        <f t="shared" si="1"/>
        <v>78.449905482041586</v>
      </c>
      <c r="F10" s="8">
        <v>1058</v>
      </c>
      <c r="G10" s="8">
        <v>830</v>
      </c>
      <c r="H10" s="10">
        <f t="shared" si="0"/>
        <v>78.449905482041586</v>
      </c>
    </row>
    <row r="11" spans="1:8" ht="18" customHeight="1">
      <c r="A11" s="11">
        <v>7</v>
      </c>
      <c r="B11" s="4" t="s">
        <v>2</v>
      </c>
      <c r="C11" s="9">
        <v>1224</v>
      </c>
      <c r="D11" s="11">
        <v>885</v>
      </c>
      <c r="E11" s="10">
        <f t="shared" si="1"/>
        <v>72.303921568627445</v>
      </c>
      <c r="F11" s="8">
        <v>1224</v>
      </c>
      <c r="G11" s="8">
        <v>885</v>
      </c>
      <c r="H11" s="10">
        <f t="shared" si="0"/>
        <v>72.303921568627445</v>
      </c>
    </row>
    <row r="12" spans="1:8" ht="18" customHeight="1">
      <c r="A12" s="11">
        <v>8</v>
      </c>
      <c r="B12" s="4" t="s">
        <v>3</v>
      </c>
      <c r="C12" s="9">
        <v>964</v>
      </c>
      <c r="D12" s="11">
        <v>903</v>
      </c>
      <c r="E12" s="10">
        <f t="shared" si="1"/>
        <v>93.672199170124486</v>
      </c>
      <c r="F12" s="8">
        <v>964</v>
      </c>
      <c r="G12" s="8">
        <v>903</v>
      </c>
      <c r="H12" s="10">
        <f t="shared" si="0"/>
        <v>93.672199170124486</v>
      </c>
    </row>
    <row r="13" spans="1:8" ht="18" customHeight="1">
      <c r="A13" s="11">
        <v>9</v>
      </c>
      <c r="B13" s="2" t="s">
        <v>4</v>
      </c>
      <c r="C13" s="8">
        <v>959</v>
      </c>
      <c r="D13" s="11">
        <v>731</v>
      </c>
      <c r="E13" s="10">
        <f t="shared" si="1"/>
        <v>76.225234619395195</v>
      </c>
      <c r="F13" s="8">
        <v>959</v>
      </c>
      <c r="G13" s="8">
        <v>731</v>
      </c>
      <c r="H13" s="10">
        <f t="shared" si="0"/>
        <v>76.225234619395195</v>
      </c>
    </row>
    <row r="14" spans="1:8" ht="18" customHeight="1">
      <c r="A14" s="11">
        <v>10</v>
      </c>
      <c r="B14" s="2" t="s">
        <v>36</v>
      </c>
      <c r="C14" s="8">
        <v>1182</v>
      </c>
      <c r="D14" s="11">
        <v>1183</v>
      </c>
      <c r="E14" s="10">
        <f t="shared" si="1"/>
        <v>100.08460236886634</v>
      </c>
      <c r="F14" s="8">
        <v>1182</v>
      </c>
      <c r="G14" s="8">
        <v>1183</v>
      </c>
      <c r="H14" s="10">
        <f t="shared" si="0"/>
        <v>100.08460236886634</v>
      </c>
    </row>
    <row r="15" spans="1:8" ht="18" customHeight="1">
      <c r="A15" s="11">
        <v>11</v>
      </c>
      <c r="B15" s="4" t="s">
        <v>5</v>
      </c>
      <c r="C15" s="9">
        <v>1053</v>
      </c>
      <c r="D15" s="11">
        <v>794</v>
      </c>
      <c r="E15" s="10">
        <f t="shared" si="1"/>
        <v>75.403608736942076</v>
      </c>
      <c r="F15" s="8">
        <v>1053</v>
      </c>
      <c r="G15" s="8">
        <v>794</v>
      </c>
      <c r="H15" s="10">
        <f t="shared" si="0"/>
        <v>75.403608736942076</v>
      </c>
    </row>
    <row r="16" spans="1:8" ht="18" customHeight="1">
      <c r="A16" s="11">
        <v>12</v>
      </c>
      <c r="B16" s="4" t="s">
        <v>6</v>
      </c>
      <c r="C16" s="9">
        <v>1086</v>
      </c>
      <c r="D16" s="11">
        <v>1064</v>
      </c>
      <c r="E16" s="10">
        <f t="shared" si="1"/>
        <v>97.974217311233886</v>
      </c>
      <c r="F16" s="8">
        <v>1086</v>
      </c>
      <c r="G16" s="8">
        <v>1064</v>
      </c>
      <c r="H16" s="10">
        <f t="shared" si="0"/>
        <v>97.974217311233886</v>
      </c>
    </row>
    <row r="17" spans="1:8" ht="18" customHeight="1">
      <c r="A17" s="11">
        <v>13</v>
      </c>
      <c r="B17" s="4" t="s">
        <v>7</v>
      </c>
      <c r="C17" s="9">
        <v>1071</v>
      </c>
      <c r="D17" s="11">
        <v>1102</v>
      </c>
      <c r="E17" s="10">
        <f t="shared" si="1"/>
        <v>102.89449112978524</v>
      </c>
      <c r="F17" s="8">
        <v>1071</v>
      </c>
      <c r="G17" s="8">
        <v>1102</v>
      </c>
      <c r="H17" s="10">
        <f t="shared" si="0"/>
        <v>102.89449112978524</v>
      </c>
    </row>
    <row r="18" spans="1:8" ht="18" customHeight="1">
      <c r="A18" s="11">
        <v>14</v>
      </c>
      <c r="B18" s="4" t="s">
        <v>8</v>
      </c>
      <c r="C18" s="9">
        <v>1569</v>
      </c>
      <c r="D18" s="11">
        <v>1229</v>
      </c>
      <c r="E18" s="10">
        <f t="shared" si="1"/>
        <v>78.330146590184839</v>
      </c>
      <c r="F18" s="8">
        <v>1569</v>
      </c>
      <c r="G18" s="8">
        <v>1229</v>
      </c>
      <c r="H18" s="10">
        <f t="shared" si="0"/>
        <v>78.330146590184839</v>
      </c>
    </row>
    <row r="19" spans="1:8" ht="18" customHeight="1">
      <c r="A19" s="11">
        <v>15</v>
      </c>
      <c r="B19" s="4" t="s">
        <v>9</v>
      </c>
      <c r="C19" s="9">
        <v>842</v>
      </c>
      <c r="D19" s="11">
        <v>644</v>
      </c>
      <c r="E19" s="10">
        <f t="shared" si="1"/>
        <v>76.484560570071253</v>
      </c>
      <c r="F19" s="8">
        <v>842</v>
      </c>
      <c r="G19" s="8">
        <v>644</v>
      </c>
      <c r="H19" s="10">
        <f t="shared" si="0"/>
        <v>76.484560570071253</v>
      </c>
    </row>
    <row r="20" spans="1:8" ht="18" customHeight="1">
      <c r="A20" s="11">
        <v>16</v>
      </c>
      <c r="B20" s="4" t="s">
        <v>10</v>
      </c>
      <c r="C20" s="9">
        <v>923</v>
      </c>
      <c r="D20" s="11">
        <v>1003</v>
      </c>
      <c r="E20" s="10">
        <f t="shared" si="1"/>
        <v>108.66738894907908</v>
      </c>
      <c r="F20" s="8">
        <v>923</v>
      </c>
      <c r="G20" s="8">
        <v>1003</v>
      </c>
      <c r="H20" s="10">
        <f t="shared" si="0"/>
        <v>108.66738894907908</v>
      </c>
    </row>
    <row r="21" spans="1:8" ht="18" customHeight="1">
      <c r="A21" s="11">
        <v>17</v>
      </c>
      <c r="B21" s="4" t="s">
        <v>11</v>
      </c>
      <c r="C21" s="9">
        <v>628</v>
      </c>
      <c r="D21" s="11">
        <v>653</v>
      </c>
      <c r="E21" s="10">
        <f t="shared" si="1"/>
        <v>103.98089171974523</v>
      </c>
      <c r="F21" s="8">
        <v>628</v>
      </c>
      <c r="G21" s="8">
        <v>653</v>
      </c>
      <c r="H21" s="10">
        <f t="shared" si="0"/>
        <v>103.98089171974523</v>
      </c>
    </row>
    <row r="22" spans="1:8" ht="18" customHeight="1">
      <c r="A22" s="11">
        <v>18</v>
      </c>
      <c r="B22" s="2" t="s">
        <v>12</v>
      </c>
      <c r="C22" s="8">
        <v>1338</v>
      </c>
      <c r="D22" s="11">
        <v>1033</v>
      </c>
      <c r="E22" s="10">
        <f t="shared" si="1"/>
        <v>77.204783258594915</v>
      </c>
      <c r="F22" s="8">
        <v>1338</v>
      </c>
      <c r="G22" s="8">
        <v>1033</v>
      </c>
      <c r="H22" s="10">
        <f t="shared" si="0"/>
        <v>77.204783258594915</v>
      </c>
    </row>
    <row r="23" spans="1:8" ht="18" customHeight="1">
      <c r="A23" s="11">
        <v>19</v>
      </c>
      <c r="B23" s="2" t="s">
        <v>25</v>
      </c>
      <c r="C23" s="8">
        <v>1020</v>
      </c>
      <c r="D23" s="11">
        <v>984</v>
      </c>
      <c r="E23" s="10">
        <f t="shared" si="1"/>
        <v>96.470588235294116</v>
      </c>
      <c r="F23" s="8">
        <v>1020</v>
      </c>
      <c r="G23" s="8">
        <v>984</v>
      </c>
      <c r="H23" s="10">
        <f t="shared" si="0"/>
        <v>96.470588235294116</v>
      </c>
    </row>
    <row r="24" spans="1:8" ht="18" customHeight="1">
      <c r="A24" s="11">
        <v>20</v>
      </c>
      <c r="B24" s="4" t="s">
        <v>13</v>
      </c>
      <c r="C24" s="9">
        <v>938</v>
      </c>
      <c r="D24" s="11">
        <v>846</v>
      </c>
      <c r="E24" s="10">
        <f t="shared" si="1"/>
        <v>90.191897654584224</v>
      </c>
      <c r="F24" s="8">
        <v>938</v>
      </c>
      <c r="G24" s="8">
        <v>846</v>
      </c>
      <c r="H24" s="10">
        <f t="shared" si="0"/>
        <v>90.191897654584224</v>
      </c>
    </row>
    <row r="25" spans="1:8" ht="18" customHeight="1">
      <c r="A25" s="11">
        <v>21</v>
      </c>
      <c r="B25" s="2" t="s">
        <v>14</v>
      </c>
      <c r="C25" s="8">
        <v>1139</v>
      </c>
      <c r="D25" s="11">
        <v>1204</v>
      </c>
      <c r="E25" s="10">
        <f>D25/C25*100</f>
        <v>105.70676031606672</v>
      </c>
      <c r="F25" s="8">
        <v>1139</v>
      </c>
      <c r="G25" s="8">
        <v>1204</v>
      </c>
      <c r="H25" s="10">
        <f t="shared" si="0"/>
        <v>105.70676031606672</v>
      </c>
    </row>
    <row r="26" spans="1:8" ht="18" customHeight="1">
      <c r="A26" s="11">
        <v>22</v>
      </c>
      <c r="B26" s="4" t="s">
        <v>15</v>
      </c>
      <c r="C26" s="9">
        <v>1237</v>
      </c>
      <c r="D26" s="11">
        <v>879</v>
      </c>
      <c r="E26" s="10">
        <f t="shared" si="1"/>
        <v>71.059013742926439</v>
      </c>
      <c r="F26" s="8">
        <v>1237</v>
      </c>
      <c r="G26" s="8">
        <v>879</v>
      </c>
      <c r="H26" s="10">
        <f t="shared" si="0"/>
        <v>71.059013742926439</v>
      </c>
    </row>
    <row r="27" spans="1:8" ht="15.75">
      <c r="A27" s="11"/>
      <c r="B27" s="2" t="s">
        <v>16</v>
      </c>
      <c r="C27" s="11">
        <f>SUM(C5:C26)</f>
        <v>23279</v>
      </c>
      <c r="D27" s="11">
        <f>SUM(D5:D26)</f>
        <v>20375</v>
      </c>
      <c r="E27" s="10">
        <f>D27/C27*100</f>
        <v>87.525237338373643</v>
      </c>
      <c r="F27" s="9">
        <f>SUM(F5:F26)</f>
        <v>23279</v>
      </c>
      <c r="G27" s="8">
        <f>SUM(G5:G26)</f>
        <v>20375</v>
      </c>
      <c r="H27" s="10">
        <f>G27/F27*100</f>
        <v>87.525237338373643</v>
      </c>
    </row>
    <row r="28" spans="1:8">
      <c r="A28" s="1"/>
      <c r="B28" s="1"/>
      <c r="C28" s="5"/>
      <c r="D28" s="1"/>
      <c r="E28" s="1"/>
    </row>
  </sheetData>
  <mergeCells count="3">
    <mergeCell ref="A1:H1"/>
    <mergeCell ref="A2:H2"/>
    <mergeCell ref="A3:H3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H29"/>
  <sheetViews>
    <sheetView topLeftCell="A7" workbookViewId="0">
      <selection activeCell="I27" sqref="I27"/>
    </sheetView>
  </sheetViews>
  <sheetFormatPr defaultRowHeight="15"/>
  <cols>
    <col min="1" max="1" width="5.140625" style="6" customWidth="1"/>
    <col min="2" max="2" width="16.85546875" customWidth="1"/>
    <col min="3" max="3" width="21.5703125" style="6" customWidth="1"/>
    <col min="4" max="5" width="21.5703125" customWidth="1"/>
    <col min="6" max="6" width="14.5703125" customWidth="1"/>
    <col min="7" max="7" width="16.7109375" customWidth="1"/>
    <col min="8" max="8" width="15" customWidth="1"/>
  </cols>
  <sheetData>
    <row r="1" spans="1:8" ht="15.75">
      <c r="A1" s="29" t="s">
        <v>30</v>
      </c>
      <c r="B1" s="29"/>
      <c r="C1" s="29"/>
      <c r="D1" s="29"/>
      <c r="E1" s="29"/>
      <c r="F1" s="29"/>
      <c r="G1" s="29"/>
      <c r="H1" s="29"/>
    </row>
    <row r="2" spans="1:8" ht="20.25" customHeight="1">
      <c r="A2" s="30" t="s">
        <v>68</v>
      </c>
      <c r="B2" s="30"/>
      <c r="C2" s="30"/>
      <c r="D2" s="30"/>
      <c r="E2" s="30"/>
      <c r="F2" s="30"/>
      <c r="G2" s="30"/>
      <c r="H2" s="30"/>
    </row>
    <row r="3" spans="1:8" ht="15.75">
      <c r="A3" s="29" t="s">
        <v>136</v>
      </c>
      <c r="B3" s="29"/>
      <c r="C3" s="29"/>
      <c r="D3" s="29"/>
      <c r="E3" s="29"/>
      <c r="F3" s="29"/>
      <c r="G3" s="29"/>
      <c r="H3" s="29"/>
    </row>
    <row r="4" spans="1:8" ht="75.75">
      <c r="A4" s="11" t="s">
        <v>19</v>
      </c>
      <c r="B4" s="12" t="s">
        <v>20</v>
      </c>
      <c r="C4" s="12" t="s">
        <v>18</v>
      </c>
      <c r="D4" s="12" t="s">
        <v>32</v>
      </c>
      <c r="E4" s="12" t="s">
        <v>50</v>
      </c>
      <c r="F4" s="12" t="s">
        <v>140</v>
      </c>
      <c r="G4" s="12" t="s">
        <v>139</v>
      </c>
      <c r="H4" s="12" t="s">
        <v>77</v>
      </c>
    </row>
    <row r="5" spans="1:8" ht="15.75">
      <c r="A5" s="11">
        <v>1</v>
      </c>
      <c r="B5" s="2" t="s">
        <v>21</v>
      </c>
      <c r="C5" s="11">
        <v>1066</v>
      </c>
      <c r="D5" s="20">
        <v>75</v>
      </c>
      <c r="E5" s="10">
        <f>D5/C5*100</f>
        <v>7.0356472795497185</v>
      </c>
      <c r="F5" s="8">
        <v>1066</v>
      </c>
      <c r="G5" s="20">
        <v>75</v>
      </c>
      <c r="H5" s="10">
        <f t="shared" ref="H5:H27" si="0">G5/F5*100</f>
        <v>7.0356472795497185</v>
      </c>
    </row>
    <row r="6" spans="1:8" ht="15.75">
      <c r="A6" s="11">
        <v>2</v>
      </c>
      <c r="B6" s="4" t="s">
        <v>0</v>
      </c>
      <c r="C6" s="11">
        <v>700</v>
      </c>
      <c r="D6" s="20">
        <v>29</v>
      </c>
      <c r="E6" s="10">
        <f>D6/C6*100</f>
        <v>4.1428571428571423</v>
      </c>
      <c r="F6" s="8">
        <v>700</v>
      </c>
      <c r="G6" s="20">
        <v>29</v>
      </c>
      <c r="H6" s="10">
        <f t="shared" si="0"/>
        <v>4.1428571428571423</v>
      </c>
    </row>
    <row r="7" spans="1:8" ht="15.75">
      <c r="A7" s="11">
        <v>3</v>
      </c>
      <c r="B7" s="2" t="s">
        <v>22</v>
      </c>
      <c r="C7" s="11">
        <v>716</v>
      </c>
      <c r="D7" s="20">
        <v>81</v>
      </c>
      <c r="E7" s="10">
        <f>D7/C7*100</f>
        <v>11.312849162011174</v>
      </c>
      <c r="F7" s="8">
        <v>716</v>
      </c>
      <c r="G7" s="20">
        <v>81</v>
      </c>
      <c r="H7" s="10">
        <f t="shared" si="0"/>
        <v>11.312849162011174</v>
      </c>
    </row>
    <row r="8" spans="1:8" ht="15.75">
      <c r="A8" s="11">
        <v>4</v>
      </c>
      <c r="B8" s="2" t="s">
        <v>23</v>
      </c>
      <c r="C8" s="11">
        <v>808</v>
      </c>
      <c r="D8" s="20">
        <v>3</v>
      </c>
      <c r="E8" s="10">
        <v>0</v>
      </c>
      <c r="F8" s="8">
        <v>808</v>
      </c>
      <c r="G8" s="20">
        <v>3</v>
      </c>
      <c r="H8" s="10">
        <f t="shared" si="0"/>
        <v>0.37128712871287128</v>
      </c>
    </row>
    <row r="9" spans="1:8" ht="15.75">
      <c r="A9" s="11">
        <v>5</v>
      </c>
      <c r="B9" s="2" t="s">
        <v>24</v>
      </c>
      <c r="C9" s="11">
        <v>1118</v>
      </c>
      <c r="D9" s="20">
        <v>1072</v>
      </c>
      <c r="E9" s="10">
        <f t="shared" ref="E9:E27" si="1">D9/C9*100</f>
        <v>95.885509838998203</v>
      </c>
      <c r="F9" s="8">
        <v>1118</v>
      </c>
      <c r="G9" s="20">
        <v>1072</v>
      </c>
      <c r="H9" s="10">
        <f t="shared" si="0"/>
        <v>95.885509838998203</v>
      </c>
    </row>
    <row r="10" spans="1:8" ht="15.75">
      <c r="A10" s="11">
        <v>6</v>
      </c>
      <c r="B10" s="4" t="s">
        <v>1</v>
      </c>
      <c r="C10" s="11">
        <v>830</v>
      </c>
      <c r="D10" s="20">
        <v>536</v>
      </c>
      <c r="E10" s="10">
        <f t="shared" si="1"/>
        <v>64.578313253012041</v>
      </c>
      <c r="F10" s="8">
        <v>830</v>
      </c>
      <c r="G10" s="20">
        <v>536</v>
      </c>
      <c r="H10" s="10">
        <f t="shared" si="0"/>
        <v>64.578313253012041</v>
      </c>
    </row>
    <row r="11" spans="1:8" ht="15.75">
      <c r="A11" s="11">
        <v>7</v>
      </c>
      <c r="B11" s="4" t="s">
        <v>2</v>
      </c>
      <c r="C11" s="11">
        <v>885</v>
      </c>
      <c r="D11" s="20">
        <v>473</v>
      </c>
      <c r="E11" s="10">
        <f t="shared" si="1"/>
        <v>53.446327683615827</v>
      </c>
      <c r="F11" s="8">
        <v>885</v>
      </c>
      <c r="G11" s="20">
        <v>473</v>
      </c>
      <c r="H11" s="10">
        <f t="shared" si="0"/>
        <v>53.446327683615827</v>
      </c>
    </row>
    <row r="12" spans="1:8" ht="15.75">
      <c r="A12" s="11">
        <v>8</v>
      </c>
      <c r="B12" s="4" t="s">
        <v>3</v>
      </c>
      <c r="C12" s="11">
        <v>903</v>
      </c>
      <c r="D12" s="20">
        <v>226</v>
      </c>
      <c r="E12" s="10">
        <f t="shared" si="1"/>
        <v>25.027685492801773</v>
      </c>
      <c r="F12" s="8">
        <v>903</v>
      </c>
      <c r="G12" s="20">
        <v>226</v>
      </c>
      <c r="H12" s="10">
        <f t="shared" si="0"/>
        <v>25.027685492801773</v>
      </c>
    </row>
    <row r="13" spans="1:8" ht="15.75">
      <c r="A13" s="11">
        <v>9</v>
      </c>
      <c r="B13" s="2" t="s">
        <v>4</v>
      </c>
      <c r="C13" s="11">
        <v>731</v>
      </c>
      <c r="D13" s="20">
        <v>8</v>
      </c>
      <c r="E13" s="10">
        <f t="shared" si="1"/>
        <v>1.094391244870041</v>
      </c>
      <c r="F13" s="8">
        <v>731</v>
      </c>
      <c r="G13" s="20">
        <v>8</v>
      </c>
      <c r="H13" s="10">
        <f t="shared" si="0"/>
        <v>1.094391244870041</v>
      </c>
    </row>
    <row r="14" spans="1:8" ht="15.75">
      <c r="A14" s="11">
        <v>10</v>
      </c>
      <c r="B14" s="2" t="s">
        <v>36</v>
      </c>
      <c r="C14" s="11">
        <v>1183</v>
      </c>
      <c r="D14" s="20">
        <v>595</v>
      </c>
      <c r="E14" s="10">
        <f t="shared" si="1"/>
        <v>50.295857988165679</v>
      </c>
      <c r="F14" s="8">
        <v>1183</v>
      </c>
      <c r="G14" s="20">
        <v>595</v>
      </c>
      <c r="H14" s="10">
        <f t="shared" si="0"/>
        <v>50.295857988165679</v>
      </c>
    </row>
    <row r="15" spans="1:8" ht="15.75">
      <c r="A15" s="11">
        <v>11</v>
      </c>
      <c r="B15" s="4" t="s">
        <v>5</v>
      </c>
      <c r="C15" s="11">
        <v>794</v>
      </c>
      <c r="D15" s="20">
        <v>79</v>
      </c>
      <c r="E15" s="10">
        <v>0</v>
      </c>
      <c r="F15" s="8">
        <v>794</v>
      </c>
      <c r="G15" s="20">
        <v>79</v>
      </c>
      <c r="H15" s="10">
        <f t="shared" si="0"/>
        <v>9.9496221662468525</v>
      </c>
    </row>
    <row r="16" spans="1:8" ht="15.75">
      <c r="A16" s="11">
        <v>12</v>
      </c>
      <c r="B16" s="4" t="s">
        <v>6</v>
      </c>
      <c r="C16" s="11">
        <v>1064</v>
      </c>
      <c r="D16" s="20">
        <v>234</v>
      </c>
      <c r="E16" s="10">
        <v>0</v>
      </c>
      <c r="F16" s="8">
        <v>1064</v>
      </c>
      <c r="G16" s="20">
        <v>234</v>
      </c>
      <c r="H16" s="10">
        <f t="shared" si="0"/>
        <v>21.992481203007518</v>
      </c>
    </row>
    <row r="17" spans="1:8" ht="15.75">
      <c r="A17" s="11"/>
      <c r="B17" s="4"/>
      <c r="C17" s="11">
        <f>SUM(C5:C16)</f>
        <v>10798</v>
      </c>
      <c r="D17" s="20">
        <f>SUM(D5:D16)</f>
        <v>3411</v>
      </c>
      <c r="E17" s="10"/>
      <c r="F17" s="8"/>
      <c r="G17" s="20"/>
      <c r="H17" s="10"/>
    </row>
    <row r="18" spans="1:8" ht="15.75">
      <c r="A18" s="11">
        <v>13</v>
      </c>
      <c r="B18" s="4" t="s">
        <v>7</v>
      </c>
      <c r="C18" s="11">
        <v>1102</v>
      </c>
      <c r="D18" s="20">
        <v>321</v>
      </c>
      <c r="E18" s="10">
        <f t="shared" si="1"/>
        <v>29.128856624319422</v>
      </c>
      <c r="F18" s="8">
        <v>1102</v>
      </c>
      <c r="G18" s="20">
        <v>321</v>
      </c>
      <c r="H18" s="10">
        <f t="shared" si="0"/>
        <v>29.128856624319422</v>
      </c>
    </row>
    <row r="19" spans="1:8" ht="15.75">
      <c r="A19" s="11">
        <v>14</v>
      </c>
      <c r="B19" s="4" t="s">
        <v>8</v>
      </c>
      <c r="C19" s="11">
        <v>1229</v>
      </c>
      <c r="D19" s="20">
        <v>270</v>
      </c>
      <c r="E19" s="10">
        <f t="shared" si="1"/>
        <v>21.969080553295363</v>
      </c>
      <c r="F19" s="8">
        <v>1229</v>
      </c>
      <c r="G19" s="20">
        <v>270</v>
      </c>
      <c r="H19" s="10">
        <f t="shared" si="0"/>
        <v>21.969080553295363</v>
      </c>
    </row>
    <row r="20" spans="1:8" ht="15.75">
      <c r="A20" s="11">
        <v>15</v>
      </c>
      <c r="B20" s="4" t="s">
        <v>9</v>
      </c>
      <c r="C20" s="11">
        <v>644</v>
      </c>
      <c r="D20" s="20">
        <v>0</v>
      </c>
      <c r="E20" s="10">
        <f t="shared" si="1"/>
        <v>0</v>
      </c>
      <c r="F20" s="8">
        <v>644</v>
      </c>
      <c r="G20" s="20">
        <v>0</v>
      </c>
      <c r="H20" s="10">
        <f t="shared" si="0"/>
        <v>0</v>
      </c>
    </row>
    <row r="21" spans="1:8" ht="15.75">
      <c r="A21" s="11">
        <v>16</v>
      </c>
      <c r="B21" s="4" t="s">
        <v>10</v>
      </c>
      <c r="C21" s="11">
        <v>1003</v>
      </c>
      <c r="D21" s="20">
        <v>170</v>
      </c>
      <c r="E21" s="10">
        <f t="shared" si="1"/>
        <v>16.949152542372879</v>
      </c>
      <c r="F21" s="8">
        <v>1003</v>
      </c>
      <c r="G21" s="20">
        <v>170</v>
      </c>
      <c r="H21" s="10">
        <f t="shared" si="0"/>
        <v>16.949152542372879</v>
      </c>
    </row>
    <row r="22" spans="1:8" ht="15.75">
      <c r="A22" s="11">
        <v>17</v>
      </c>
      <c r="B22" s="4" t="s">
        <v>11</v>
      </c>
      <c r="C22" s="11">
        <v>653</v>
      </c>
      <c r="D22" s="20">
        <v>36</v>
      </c>
      <c r="E22" s="10">
        <f t="shared" si="1"/>
        <v>5.5130168453292496</v>
      </c>
      <c r="F22" s="8">
        <v>653</v>
      </c>
      <c r="G22" s="20">
        <v>36</v>
      </c>
      <c r="H22" s="10">
        <f t="shared" si="0"/>
        <v>5.5130168453292496</v>
      </c>
    </row>
    <row r="23" spans="1:8" ht="15.75">
      <c r="A23" s="11">
        <v>18</v>
      </c>
      <c r="B23" s="2" t="s">
        <v>12</v>
      </c>
      <c r="C23" s="11">
        <v>1033</v>
      </c>
      <c r="D23" s="20">
        <v>376</v>
      </c>
      <c r="E23" s="10">
        <f t="shared" si="1"/>
        <v>36.39883833494676</v>
      </c>
      <c r="F23" s="8">
        <v>1033</v>
      </c>
      <c r="G23" s="20">
        <v>376</v>
      </c>
      <c r="H23" s="10">
        <f t="shared" si="0"/>
        <v>36.39883833494676</v>
      </c>
    </row>
    <row r="24" spans="1:8" ht="15.75">
      <c r="A24" s="11">
        <v>19</v>
      </c>
      <c r="B24" s="2" t="s">
        <v>25</v>
      </c>
      <c r="C24" s="11">
        <v>984</v>
      </c>
      <c r="D24" s="20">
        <v>16</v>
      </c>
      <c r="E24" s="10">
        <f t="shared" si="1"/>
        <v>1.6260162601626018</v>
      </c>
      <c r="F24" s="8">
        <v>984</v>
      </c>
      <c r="G24" s="20">
        <v>16</v>
      </c>
      <c r="H24" s="10">
        <f t="shared" si="0"/>
        <v>1.6260162601626018</v>
      </c>
    </row>
    <row r="25" spans="1:8" ht="15.75">
      <c r="A25" s="11">
        <v>20</v>
      </c>
      <c r="B25" s="4" t="s">
        <v>13</v>
      </c>
      <c r="C25" s="11">
        <v>846</v>
      </c>
      <c r="D25" s="20">
        <v>0</v>
      </c>
      <c r="E25" s="10">
        <f t="shared" si="1"/>
        <v>0</v>
      </c>
      <c r="F25" s="8">
        <v>846</v>
      </c>
      <c r="G25" s="20">
        <v>0</v>
      </c>
      <c r="H25" s="10">
        <f t="shared" si="0"/>
        <v>0</v>
      </c>
    </row>
    <row r="26" spans="1:8" ht="15.75">
      <c r="A26" s="11">
        <v>21</v>
      </c>
      <c r="B26" s="2" t="s">
        <v>14</v>
      </c>
      <c r="C26" s="11">
        <v>1204</v>
      </c>
      <c r="D26" s="20">
        <v>571</v>
      </c>
      <c r="E26" s="10">
        <f t="shared" si="1"/>
        <v>47.425249169435219</v>
      </c>
      <c r="F26" s="8">
        <v>1204</v>
      </c>
      <c r="G26" s="20">
        <v>571</v>
      </c>
      <c r="H26" s="10">
        <f t="shared" si="0"/>
        <v>47.425249169435219</v>
      </c>
    </row>
    <row r="27" spans="1:8" ht="15.75">
      <c r="A27" s="11">
        <v>22</v>
      </c>
      <c r="B27" s="4" t="s">
        <v>15</v>
      </c>
      <c r="C27" s="11">
        <v>879</v>
      </c>
      <c r="D27" s="20">
        <v>134</v>
      </c>
      <c r="E27" s="10">
        <f t="shared" si="1"/>
        <v>15.244596131968146</v>
      </c>
      <c r="F27" s="8">
        <v>879</v>
      </c>
      <c r="G27" s="20">
        <v>134</v>
      </c>
      <c r="H27" s="10">
        <f t="shared" si="0"/>
        <v>15.244596131968146</v>
      </c>
    </row>
    <row r="28" spans="1:8" ht="15.75">
      <c r="A28" s="11"/>
      <c r="B28" s="2" t="s">
        <v>16</v>
      </c>
      <c r="C28" s="11">
        <f>SUM(C19:C27)</f>
        <v>8475</v>
      </c>
      <c r="D28" s="11">
        <f>SUM(D19:D27)</f>
        <v>1573</v>
      </c>
      <c r="E28" s="10">
        <f>D28/C28*100</f>
        <v>18.560471976401178</v>
      </c>
      <c r="F28" s="11">
        <f>SUM(F5:F27)</f>
        <v>20375</v>
      </c>
      <c r="G28" s="11">
        <f>SUM(G5:G27)</f>
        <v>5305</v>
      </c>
      <c r="H28" s="10">
        <f>G28/F28*100</f>
        <v>26.036809815950917</v>
      </c>
    </row>
    <row r="29" spans="1:8">
      <c r="A29" s="5"/>
      <c r="B29" s="1"/>
      <c r="C29" s="5"/>
      <c r="D29" s="1"/>
      <c r="E29" s="1"/>
    </row>
  </sheetData>
  <mergeCells count="3">
    <mergeCell ref="A1:H1"/>
    <mergeCell ref="A2:H2"/>
    <mergeCell ref="A3:H3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sqref="A1:XFD1048576"/>
    </sheetView>
  </sheetViews>
  <sheetFormatPr defaultRowHeight="15"/>
  <cols>
    <col min="1" max="1" width="6.85546875" customWidth="1"/>
    <col min="2" max="2" width="16.5703125" bestFit="1" customWidth="1"/>
    <col min="3" max="3" width="18.42578125" style="6" customWidth="1"/>
    <col min="4" max="5" width="18.42578125" customWidth="1"/>
    <col min="6" max="6" width="19.140625" customWidth="1"/>
    <col min="7" max="7" width="18.5703125" customWidth="1"/>
    <col min="8" max="8" width="16.42578125" customWidth="1"/>
  </cols>
  <sheetData>
    <row r="1" spans="1:8" ht="15.75">
      <c r="A1" s="29" t="s">
        <v>30</v>
      </c>
      <c r="B1" s="29"/>
      <c r="C1" s="29"/>
      <c r="D1" s="29"/>
      <c r="E1" s="29"/>
      <c r="F1" s="29"/>
      <c r="G1" s="29"/>
      <c r="H1" s="29"/>
    </row>
    <row r="2" spans="1:8" ht="15.75">
      <c r="A2" s="30" t="s">
        <v>28</v>
      </c>
      <c r="B2" s="30"/>
      <c r="C2" s="30"/>
      <c r="D2" s="30"/>
      <c r="E2" s="30"/>
      <c r="F2" s="30"/>
      <c r="G2" s="30"/>
      <c r="H2" s="30"/>
    </row>
    <row r="3" spans="1:8" ht="15.75">
      <c r="A3" s="29" t="s">
        <v>133</v>
      </c>
      <c r="B3" s="29"/>
      <c r="C3" s="29"/>
      <c r="D3" s="29"/>
      <c r="E3" s="29"/>
      <c r="F3" s="29"/>
      <c r="G3" s="29"/>
      <c r="H3" s="29"/>
    </row>
    <row r="4" spans="1:8" ht="72.75" customHeight="1">
      <c r="A4" s="11" t="s">
        <v>19</v>
      </c>
      <c r="B4" s="12" t="s">
        <v>20</v>
      </c>
      <c r="C4" s="12" t="s">
        <v>26</v>
      </c>
      <c r="D4" s="12" t="s">
        <v>27</v>
      </c>
      <c r="E4" s="12" t="s">
        <v>34</v>
      </c>
      <c r="F4" s="12" t="s">
        <v>134</v>
      </c>
      <c r="G4" s="12" t="s">
        <v>135</v>
      </c>
      <c r="H4" s="12" t="s">
        <v>63</v>
      </c>
    </row>
    <row r="5" spans="1:8" ht="18" customHeight="1">
      <c r="A5" s="11">
        <v>1</v>
      </c>
      <c r="B5" s="2" t="s">
        <v>21</v>
      </c>
      <c r="C5" s="8">
        <v>1094</v>
      </c>
      <c r="D5" s="11">
        <v>956</v>
      </c>
      <c r="E5" s="10">
        <f>D5/C5*100</f>
        <v>87.385740402193775</v>
      </c>
      <c r="F5" s="8">
        <f>C5*12</f>
        <v>13128</v>
      </c>
      <c r="G5" s="8">
        <v>11122</v>
      </c>
      <c r="H5" s="10">
        <f t="shared" ref="H5:H26" si="0">G5/F5*100</f>
        <v>84.719683120048757</v>
      </c>
    </row>
    <row r="6" spans="1:8" ht="18" customHeight="1">
      <c r="A6" s="11">
        <v>2</v>
      </c>
      <c r="B6" s="4" t="s">
        <v>0</v>
      </c>
      <c r="C6" s="9">
        <v>824</v>
      </c>
      <c r="D6" s="11">
        <v>597</v>
      </c>
      <c r="E6" s="10">
        <f t="shared" ref="E6:E26" si="1">D6/C6*100</f>
        <v>72.451456310679603</v>
      </c>
      <c r="F6" s="8">
        <f t="shared" ref="F6:F26" si="2">C6*12</f>
        <v>9888</v>
      </c>
      <c r="G6" s="8">
        <v>6509</v>
      </c>
      <c r="H6" s="10">
        <f t="shared" si="0"/>
        <v>65.827265372168284</v>
      </c>
    </row>
    <row r="7" spans="1:8" ht="18" customHeight="1">
      <c r="A7" s="11">
        <v>3</v>
      </c>
      <c r="B7" s="2" t="s">
        <v>22</v>
      </c>
      <c r="C7" s="8">
        <v>942</v>
      </c>
      <c r="D7" s="11">
        <v>713</v>
      </c>
      <c r="E7" s="10">
        <f t="shared" si="1"/>
        <v>75.690021231422506</v>
      </c>
      <c r="F7" s="8">
        <f t="shared" si="2"/>
        <v>11304</v>
      </c>
      <c r="G7" s="8">
        <v>9736</v>
      </c>
      <c r="H7" s="10">
        <f t="shared" si="0"/>
        <v>86.128803963198862</v>
      </c>
    </row>
    <row r="8" spans="1:8" ht="18" customHeight="1">
      <c r="A8" s="11">
        <v>4</v>
      </c>
      <c r="B8" s="2" t="s">
        <v>23</v>
      </c>
      <c r="C8" s="8">
        <v>1047</v>
      </c>
      <c r="D8" s="11">
        <v>831</v>
      </c>
      <c r="E8" s="10">
        <f t="shared" si="1"/>
        <v>79.369627507163315</v>
      </c>
      <c r="F8" s="8">
        <f t="shared" si="2"/>
        <v>12564</v>
      </c>
      <c r="G8" s="8">
        <v>8895</v>
      </c>
      <c r="H8" s="10">
        <f t="shared" si="0"/>
        <v>70.797516714422159</v>
      </c>
    </row>
    <row r="9" spans="1:8" ht="18" customHeight="1">
      <c r="A9" s="11">
        <v>5</v>
      </c>
      <c r="B9" s="2" t="s">
        <v>24</v>
      </c>
      <c r="C9" s="8">
        <v>1141</v>
      </c>
      <c r="D9" s="11">
        <v>976</v>
      </c>
      <c r="E9" s="10">
        <f t="shared" si="1"/>
        <v>85.539000876424183</v>
      </c>
      <c r="F9" s="8">
        <f t="shared" si="2"/>
        <v>13692</v>
      </c>
      <c r="G9" s="8">
        <v>12081</v>
      </c>
      <c r="H9" s="10">
        <f t="shared" si="0"/>
        <v>88.234005258545139</v>
      </c>
    </row>
    <row r="10" spans="1:8" ht="18" customHeight="1">
      <c r="A10" s="11">
        <v>6</v>
      </c>
      <c r="B10" s="4" t="s">
        <v>1</v>
      </c>
      <c r="C10" s="9">
        <v>1058</v>
      </c>
      <c r="D10" s="11">
        <v>833</v>
      </c>
      <c r="E10" s="10">
        <f t="shared" si="1"/>
        <v>78.73345935727788</v>
      </c>
      <c r="F10" s="8">
        <f t="shared" si="2"/>
        <v>12696</v>
      </c>
      <c r="G10" s="8">
        <v>9472</v>
      </c>
      <c r="H10" s="10">
        <f t="shared" si="0"/>
        <v>74.606175173282935</v>
      </c>
    </row>
    <row r="11" spans="1:8" ht="18" customHeight="1">
      <c r="A11" s="11">
        <v>7</v>
      </c>
      <c r="B11" s="4" t="s">
        <v>2</v>
      </c>
      <c r="C11" s="9">
        <v>1224</v>
      </c>
      <c r="D11" s="11">
        <v>976</v>
      </c>
      <c r="E11" s="10">
        <f t="shared" si="1"/>
        <v>79.738562091503269</v>
      </c>
      <c r="F11" s="8">
        <f t="shared" si="2"/>
        <v>14688</v>
      </c>
      <c r="G11" s="8">
        <v>11432</v>
      </c>
      <c r="H11" s="10">
        <f t="shared" si="0"/>
        <v>77.832244008714596</v>
      </c>
    </row>
    <row r="12" spans="1:8" ht="18" customHeight="1">
      <c r="A12" s="11">
        <v>8</v>
      </c>
      <c r="B12" s="4" t="s">
        <v>3</v>
      </c>
      <c r="C12" s="9">
        <v>964</v>
      </c>
      <c r="D12" s="11">
        <v>937</v>
      </c>
      <c r="E12" s="10">
        <f t="shared" si="1"/>
        <v>97.199170124481327</v>
      </c>
      <c r="F12" s="8">
        <f t="shared" si="2"/>
        <v>11568</v>
      </c>
      <c r="G12" s="8">
        <v>10937</v>
      </c>
      <c r="H12" s="10">
        <f t="shared" si="0"/>
        <v>94.545297372060858</v>
      </c>
    </row>
    <row r="13" spans="1:8" ht="18" customHeight="1">
      <c r="A13" s="11">
        <v>9</v>
      </c>
      <c r="B13" s="2" t="s">
        <v>4</v>
      </c>
      <c r="C13" s="8">
        <v>959</v>
      </c>
      <c r="D13" s="11">
        <v>852</v>
      </c>
      <c r="E13" s="10">
        <f t="shared" si="1"/>
        <v>88.842544316996879</v>
      </c>
      <c r="F13" s="8">
        <f t="shared" si="2"/>
        <v>11508</v>
      </c>
      <c r="G13" s="8">
        <v>9979</v>
      </c>
      <c r="H13" s="10">
        <f t="shared" si="0"/>
        <v>86.713590545707333</v>
      </c>
    </row>
    <row r="14" spans="1:8" ht="18" customHeight="1">
      <c r="A14" s="11">
        <v>10</v>
      </c>
      <c r="B14" s="2" t="s">
        <v>36</v>
      </c>
      <c r="C14" s="8">
        <v>1182</v>
      </c>
      <c r="D14" s="11">
        <v>1008</v>
      </c>
      <c r="E14" s="10">
        <f t="shared" si="1"/>
        <v>85.279187817258887</v>
      </c>
      <c r="F14" s="8">
        <f t="shared" si="2"/>
        <v>14184</v>
      </c>
      <c r="G14" s="8">
        <v>12897</v>
      </c>
      <c r="H14" s="10">
        <f t="shared" si="0"/>
        <v>90.926395939086291</v>
      </c>
    </row>
    <row r="15" spans="1:8" ht="18" customHeight="1">
      <c r="A15" s="11">
        <v>11</v>
      </c>
      <c r="B15" s="4" t="s">
        <v>5</v>
      </c>
      <c r="C15" s="9">
        <v>1053</v>
      </c>
      <c r="D15" s="11">
        <v>720</v>
      </c>
      <c r="E15" s="10">
        <f t="shared" si="1"/>
        <v>68.376068376068375</v>
      </c>
      <c r="F15" s="8">
        <f t="shared" si="2"/>
        <v>12636</v>
      </c>
      <c r="G15" s="8">
        <v>7363</v>
      </c>
      <c r="H15" s="10">
        <f t="shared" si="0"/>
        <v>58.270022158911047</v>
      </c>
    </row>
    <row r="16" spans="1:8" ht="18" customHeight="1">
      <c r="A16" s="11">
        <v>12</v>
      </c>
      <c r="B16" s="4" t="s">
        <v>6</v>
      </c>
      <c r="C16" s="9">
        <v>1086</v>
      </c>
      <c r="D16" s="11">
        <v>828</v>
      </c>
      <c r="E16" s="10">
        <f t="shared" si="1"/>
        <v>76.243093922651937</v>
      </c>
      <c r="F16" s="8">
        <f t="shared" si="2"/>
        <v>13032</v>
      </c>
      <c r="G16" s="8">
        <v>9393</v>
      </c>
      <c r="H16" s="10">
        <f t="shared" si="0"/>
        <v>72.076427255985266</v>
      </c>
    </row>
    <row r="17" spans="1:8" ht="18" customHeight="1">
      <c r="A17" s="11">
        <v>13</v>
      </c>
      <c r="B17" s="4" t="s">
        <v>7</v>
      </c>
      <c r="C17" s="9">
        <v>1071</v>
      </c>
      <c r="D17" s="11">
        <v>1066</v>
      </c>
      <c r="E17" s="10">
        <f t="shared" si="1"/>
        <v>99.533146591970123</v>
      </c>
      <c r="F17" s="8">
        <f t="shared" si="2"/>
        <v>12852</v>
      </c>
      <c r="G17" s="8">
        <v>12549</v>
      </c>
      <c r="H17" s="10">
        <f t="shared" si="0"/>
        <v>97.642390289449111</v>
      </c>
    </row>
    <row r="18" spans="1:8" ht="18" customHeight="1">
      <c r="A18" s="11">
        <v>14</v>
      </c>
      <c r="B18" s="4" t="s">
        <v>8</v>
      </c>
      <c r="C18" s="9">
        <v>1569</v>
      </c>
      <c r="D18" s="11">
        <v>1017</v>
      </c>
      <c r="E18" s="10">
        <f t="shared" si="1"/>
        <v>64.818355640535373</v>
      </c>
      <c r="F18" s="8">
        <f t="shared" si="2"/>
        <v>18828</v>
      </c>
      <c r="G18" s="8">
        <v>14814</v>
      </c>
      <c r="H18" s="10">
        <f t="shared" si="0"/>
        <v>78.680688336520078</v>
      </c>
    </row>
    <row r="19" spans="1:8" ht="18" customHeight="1">
      <c r="A19" s="11">
        <v>15</v>
      </c>
      <c r="B19" s="4" t="s">
        <v>9</v>
      </c>
      <c r="C19" s="9">
        <v>842</v>
      </c>
      <c r="D19" s="11">
        <v>595</v>
      </c>
      <c r="E19" s="10">
        <f t="shared" si="1"/>
        <v>70.665083135391924</v>
      </c>
      <c r="F19" s="8">
        <f t="shared" si="2"/>
        <v>10104</v>
      </c>
      <c r="G19" s="8">
        <v>8082</v>
      </c>
      <c r="H19" s="10">
        <f t="shared" si="0"/>
        <v>79.98812351543944</v>
      </c>
    </row>
    <row r="20" spans="1:8" ht="18" customHeight="1">
      <c r="A20" s="11">
        <v>16</v>
      </c>
      <c r="B20" s="4" t="s">
        <v>10</v>
      </c>
      <c r="C20" s="9">
        <v>923</v>
      </c>
      <c r="D20" s="11">
        <v>890</v>
      </c>
      <c r="E20" s="10">
        <f t="shared" si="1"/>
        <v>96.424702058504877</v>
      </c>
      <c r="F20" s="8">
        <f t="shared" si="2"/>
        <v>11076</v>
      </c>
      <c r="G20" s="8">
        <v>11537</v>
      </c>
      <c r="H20" s="10">
        <f t="shared" si="0"/>
        <v>104.16215240158901</v>
      </c>
    </row>
    <row r="21" spans="1:8" ht="18" customHeight="1">
      <c r="A21" s="11">
        <v>17</v>
      </c>
      <c r="B21" s="4" t="s">
        <v>11</v>
      </c>
      <c r="C21" s="9">
        <v>628</v>
      </c>
      <c r="D21" s="11">
        <v>602</v>
      </c>
      <c r="E21" s="10">
        <f t="shared" si="1"/>
        <v>95.859872611464965</v>
      </c>
      <c r="F21" s="8">
        <f t="shared" si="2"/>
        <v>7536</v>
      </c>
      <c r="G21" s="8">
        <v>7047</v>
      </c>
      <c r="H21" s="10">
        <f t="shared" si="0"/>
        <v>93.511146496815286</v>
      </c>
    </row>
    <row r="22" spans="1:8" ht="18" customHeight="1">
      <c r="A22" s="11">
        <v>18</v>
      </c>
      <c r="B22" s="2" t="s">
        <v>12</v>
      </c>
      <c r="C22" s="8">
        <v>1338</v>
      </c>
      <c r="D22" s="11">
        <v>870</v>
      </c>
      <c r="E22" s="10">
        <f t="shared" si="1"/>
        <v>65.02242152466367</v>
      </c>
      <c r="F22" s="8">
        <f t="shared" si="2"/>
        <v>16056</v>
      </c>
      <c r="G22" s="8">
        <v>12046</v>
      </c>
      <c r="H22" s="10">
        <f t="shared" si="0"/>
        <v>75.02491280518187</v>
      </c>
    </row>
    <row r="23" spans="1:8" ht="18" customHeight="1">
      <c r="A23" s="11">
        <v>19</v>
      </c>
      <c r="B23" s="2" t="s">
        <v>25</v>
      </c>
      <c r="C23" s="8">
        <v>1020</v>
      </c>
      <c r="D23" s="11">
        <v>946</v>
      </c>
      <c r="E23" s="10">
        <f t="shared" si="1"/>
        <v>92.745098039215691</v>
      </c>
      <c r="F23" s="8">
        <f t="shared" si="2"/>
        <v>12240</v>
      </c>
      <c r="G23" s="8">
        <v>11244</v>
      </c>
      <c r="H23" s="10">
        <f t="shared" si="0"/>
        <v>91.862745098039213</v>
      </c>
    </row>
    <row r="24" spans="1:8" ht="18" customHeight="1">
      <c r="A24" s="11">
        <v>20</v>
      </c>
      <c r="B24" s="4" t="s">
        <v>13</v>
      </c>
      <c r="C24" s="9">
        <v>938</v>
      </c>
      <c r="D24" s="11">
        <v>896</v>
      </c>
      <c r="E24" s="10">
        <f t="shared" si="1"/>
        <v>95.522388059701484</v>
      </c>
      <c r="F24" s="8">
        <f t="shared" si="2"/>
        <v>11256</v>
      </c>
      <c r="G24" s="8">
        <v>11322</v>
      </c>
      <c r="H24" s="10">
        <f t="shared" si="0"/>
        <v>100.5863539445629</v>
      </c>
    </row>
    <row r="25" spans="1:8" ht="18" customHeight="1">
      <c r="A25" s="11">
        <v>21</v>
      </c>
      <c r="B25" s="2" t="s">
        <v>14</v>
      </c>
      <c r="C25" s="8">
        <v>1139</v>
      </c>
      <c r="D25" s="11">
        <v>1156</v>
      </c>
      <c r="E25" s="10">
        <f>D25/C25*100</f>
        <v>101.49253731343283</v>
      </c>
      <c r="F25" s="8">
        <f t="shared" si="2"/>
        <v>13668</v>
      </c>
      <c r="G25" s="8">
        <v>13720</v>
      </c>
      <c r="H25" s="10">
        <f t="shared" si="0"/>
        <v>100.38045068773778</v>
      </c>
    </row>
    <row r="26" spans="1:8" ht="18" customHeight="1">
      <c r="A26" s="11">
        <v>22</v>
      </c>
      <c r="B26" s="4" t="s">
        <v>15</v>
      </c>
      <c r="C26" s="9">
        <v>1237</v>
      </c>
      <c r="D26" s="11">
        <v>822</v>
      </c>
      <c r="E26" s="10">
        <f t="shared" si="1"/>
        <v>66.451091350040429</v>
      </c>
      <c r="F26" s="8">
        <f t="shared" si="2"/>
        <v>14844</v>
      </c>
      <c r="G26" s="8">
        <v>11767</v>
      </c>
      <c r="H26" s="10">
        <f t="shared" si="0"/>
        <v>79.271085960657501</v>
      </c>
    </row>
    <row r="27" spans="1:8" ht="15.75">
      <c r="A27" s="11"/>
      <c r="B27" s="2" t="s">
        <v>16</v>
      </c>
      <c r="C27" s="11">
        <f>SUM(C5:C26)</f>
        <v>23279</v>
      </c>
      <c r="D27" s="11">
        <f>SUM(D5:D26)</f>
        <v>19087</v>
      </c>
      <c r="E27" s="10">
        <f>D27/C27*100</f>
        <v>81.992353623437424</v>
      </c>
      <c r="F27" s="9">
        <f>SUM(F5:F26)</f>
        <v>279348</v>
      </c>
      <c r="G27" s="8">
        <f>SUM(G5:G26)</f>
        <v>233944</v>
      </c>
      <c r="H27" s="10">
        <f>G27/F27*100</f>
        <v>83.746438134513227</v>
      </c>
    </row>
    <row r="28" spans="1:8">
      <c r="A28" s="1"/>
      <c r="B28" s="1"/>
      <c r="C28" s="5"/>
      <c r="D28" s="1"/>
      <c r="E28" s="1"/>
    </row>
  </sheetData>
  <mergeCells count="3"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sqref="A1:XFD1048576"/>
    </sheetView>
  </sheetViews>
  <sheetFormatPr defaultRowHeight="15"/>
  <cols>
    <col min="1" max="1" width="5.140625" style="6" customWidth="1"/>
    <col min="2" max="2" width="16.85546875" customWidth="1"/>
    <col min="3" max="3" width="21.5703125" style="6" customWidth="1"/>
    <col min="4" max="5" width="21.5703125" customWidth="1"/>
    <col min="6" max="6" width="14.5703125" customWidth="1"/>
    <col min="7" max="7" width="16.7109375" customWidth="1"/>
    <col min="8" max="8" width="15" customWidth="1"/>
  </cols>
  <sheetData>
    <row r="1" spans="1:8" ht="15.75">
      <c r="A1" s="29" t="s">
        <v>30</v>
      </c>
      <c r="B1" s="29"/>
      <c r="C1" s="29"/>
      <c r="D1" s="29"/>
      <c r="E1" s="29"/>
      <c r="F1" s="29"/>
      <c r="G1" s="29"/>
      <c r="H1" s="29"/>
    </row>
    <row r="2" spans="1:8" ht="20.25" customHeight="1">
      <c r="A2" s="30" t="s">
        <v>68</v>
      </c>
      <c r="B2" s="30"/>
      <c r="C2" s="30"/>
      <c r="D2" s="30"/>
      <c r="E2" s="30"/>
      <c r="F2" s="30"/>
      <c r="G2" s="30"/>
      <c r="H2" s="30"/>
    </row>
    <row r="3" spans="1:8" ht="15.75">
      <c r="A3" s="29" t="s">
        <v>133</v>
      </c>
      <c r="B3" s="29"/>
      <c r="C3" s="29"/>
      <c r="D3" s="29"/>
      <c r="E3" s="29"/>
      <c r="F3" s="29"/>
      <c r="G3" s="29"/>
      <c r="H3" s="29"/>
    </row>
    <row r="4" spans="1:8" ht="90.75">
      <c r="A4" s="11" t="s">
        <v>19</v>
      </c>
      <c r="B4" s="12" t="s">
        <v>20</v>
      </c>
      <c r="C4" s="12" t="s">
        <v>18</v>
      </c>
      <c r="D4" s="12" t="s">
        <v>32</v>
      </c>
      <c r="E4" s="12" t="s">
        <v>50</v>
      </c>
      <c r="F4" s="12" t="s">
        <v>108</v>
      </c>
      <c r="G4" s="12" t="s">
        <v>109</v>
      </c>
      <c r="H4" s="12" t="s">
        <v>77</v>
      </c>
    </row>
    <row r="5" spans="1:8" ht="15.75">
      <c r="A5" s="11">
        <v>1</v>
      </c>
      <c r="B5" s="2" t="s">
        <v>21</v>
      </c>
      <c r="C5" s="11">
        <v>780</v>
      </c>
      <c r="D5" s="20">
        <v>70</v>
      </c>
      <c r="E5" s="10">
        <f>D5/C5*100</f>
        <v>8.9743589743589745</v>
      </c>
      <c r="F5" s="8">
        <v>11122</v>
      </c>
      <c r="G5" s="20">
        <v>1141</v>
      </c>
      <c r="H5" s="10">
        <f t="shared" ref="H5:H26" si="0">G5/F5*100</f>
        <v>10.258946232691962</v>
      </c>
    </row>
    <row r="6" spans="1:8" ht="15.75">
      <c r="A6" s="11">
        <v>2</v>
      </c>
      <c r="B6" s="4" t="s">
        <v>0</v>
      </c>
      <c r="C6" s="11">
        <v>566</v>
      </c>
      <c r="D6" s="20">
        <v>27</v>
      </c>
      <c r="E6" s="10">
        <f>D6/C6*100</f>
        <v>4.7703180212014136</v>
      </c>
      <c r="F6" s="8">
        <v>6509</v>
      </c>
      <c r="G6" s="20">
        <v>463</v>
      </c>
      <c r="H6" s="10">
        <f t="shared" si="0"/>
        <v>7.1132278383776306</v>
      </c>
    </row>
    <row r="7" spans="1:8" ht="15.75">
      <c r="A7" s="11">
        <v>3</v>
      </c>
      <c r="B7" s="2" t="s">
        <v>22</v>
      </c>
      <c r="C7" s="11">
        <v>699</v>
      </c>
      <c r="D7" s="20">
        <v>93</v>
      </c>
      <c r="E7" s="10">
        <f>D7/C7*100</f>
        <v>13.304721030042918</v>
      </c>
      <c r="F7" s="8">
        <v>9736</v>
      </c>
      <c r="G7" s="20">
        <v>1058</v>
      </c>
      <c r="H7" s="10">
        <f t="shared" si="0"/>
        <v>10.866885784716516</v>
      </c>
    </row>
    <row r="8" spans="1:8" ht="15.75">
      <c r="A8" s="11">
        <v>4</v>
      </c>
      <c r="B8" s="2" t="s">
        <v>23</v>
      </c>
      <c r="C8" s="11">
        <v>763</v>
      </c>
      <c r="D8" s="20">
        <v>31</v>
      </c>
      <c r="E8" s="10">
        <v>0</v>
      </c>
      <c r="F8" s="8">
        <v>8895</v>
      </c>
      <c r="G8" s="20">
        <v>950</v>
      </c>
      <c r="H8" s="10">
        <f t="shared" si="0"/>
        <v>10.680157391793141</v>
      </c>
    </row>
    <row r="9" spans="1:8" ht="15.75">
      <c r="A9" s="11">
        <v>5</v>
      </c>
      <c r="B9" s="2" t="s">
        <v>24</v>
      </c>
      <c r="C9" s="11">
        <v>1035</v>
      </c>
      <c r="D9" s="20">
        <v>976</v>
      </c>
      <c r="E9" s="10">
        <f t="shared" ref="E9:E26" si="1">D9/C9*100</f>
        <v>94.299516908212553</v>
      </c>
      <c r="F9" s="8">
        <v>12081</v>
      </c>
      <c r="G9" s="20">
        <v>12081</v>
      </c>
      <c r="H9" s="10">
        <f t="shared" si="0"/>
        <v>100</v>
      </c>
    </row>
    <row r="10" spans="1:8" ht="15.75">
      <c r="A10" s="11">
        <v>6</v>
      </c>
      <c r="B10" s="4" t="s">
        <v>1</v>
      </c>
      <c r="C10" s="11">
        <v>656</v>
      </c>
      <c r="D10" s="20">
        <v>525</v>
      </c>
      <c r="E10" s="10">
        <f t="shared" si="1"/>
        <v>80.030487804878049</v>
      </c>
      <c r="F10" s="8">
        <v>9472</v>
      </c>
      <c r="G10" s="20">
        <v>7011</v>
      </c>
      <c r="H10" s="10">
        <f t="shared" si="0"/>
        <v>74.01815878378379</v>
      </c>
    </row>
    <row r="11" spans="1:8" ht="15.75">
      <c r="A11" s="11">
        <v>7</v>
      </c>
      <c r="B11" s="4" t="s">
        <v>2</v>
      </c>
      <c r="C11" s="11">
        <v>970</v>
      </c>
      <c r="D11" s="20">
        <v>629</v>
      </c>
      <c r="E11" s="10">
        <f t="shared" si="1"/>
        <v>64.845360824742272</v>
      </c>
      <c r="F11" s="8">
        <v>11432</v>
      </c>
      <c r="G11" s="20">
        <v>7933</v>
      </c>
      <c r="H11" s="10">
        <f t="shared" si="0"/>
        <v>69.392932120363895</v>
      </c>
    </row>
    <row r="12" spans="1:8" ht="15.75">
      <c r="A12" s="11">
        <v>8</v>
      </c>
      <c r="B12" s="4" t="s">
        <v>3</v>
      </c>
      <c r="C12" s="11">
        <v>883</v>
      </c>
      <c r="D12" s="20">
        <v>241</v>
      </c>
      <c r="E12" s="10">
        <f t="shared" si="1"/>
        <v>27.293318233295583</v>
      </c>
      <c r="F12" s="8">
        <v>10937</v>
      </c>
      <c r="G12" s="20">
        <v>3282</v>
      </c>
      <c r="H12" s="10">
        <f t="shared" si="0"/>
        <v>30.008228947609034</v>
      </c>
    </row>
    <row r="13" spans="1:8" ht="15.75">
      <c r="A13" s="11">
        <v>9</v>
      </c>
      <c r="B13" s="2" t="s">
        <v>4</v>
      </c>
      <c r="C13" s="11">
        <v>814</v>
      </c>
      <c r="D13" s="20">
        <v>15</v>
      </c>
      <c r="E13" s="10">
        <f t="shared" si="1"/>
        <v>1.8427518427518428</v>
      </c>
      <c r="F13" s="8">
        <v>9979</v>
      </c>
      <c r="G13" s="20">
        <v>495</v>
      </c>
      <c r="H13" s="10">
        <f t="shared" si="0"/>
        <v>4.9604168754384208</v>
      </c>
    </row>
    <row r="14" spans="1:8" ht="15.75">
      <c r="A14" s="11">
        <v>10</v>
      </c>
      <c r="B14" s="2" t="s">
        <v>36</v>
      </c>
      <c r="C14" s="11">
        <v>1152</v>
      </c>
      <c r="D14" s="20">
        <v>633</v>
      </c>
      <c r="E14" s="10">
        <f t="shared" si="1"/>
        <v>54.947916666666664</v>
      </c>
      <c r="F14" s="8">
        <v>12897</v>
      </c>
      <c r="G14" s="20">
        <v>5650</v>
      </c>
      <c r="H14" s="10">
        <f t="shared" si="0"/>
        <v>43.808637667674653</v>
      </c>
    </row>
    <row r="15" spans="1:8" ht="15.75">
      <c r="A15" s="11">
        <v>11</v>
      </c>
      <c r="B15" s="4" t="s">
        <v>5</v>
      </c>
      <c r="C15" s="11">
        <v>810</v>
      </c>
      <c r="D15" s="20">
        <v>78</v>
      </c>
      <c r="E15" s="10">
        <v>0</v>
      </c>
      <c r="F15" s="8">
        <v>7363</v>
      </c>
      <c r="G15" s="20">
        <v>1152</v>
      </c>
      <c r="H15" s="10">
        <f t="shared" si="0"/>
        <v>15.645796550319163</v>
      </c>
    </row>
    <row r="16" spans="1:8" ht="15.75">
      <c r="A16" s="11">
        <v>12</v>
      </c>
      <c r="B16" s="4" t="s">
        <v>6</v>
      </c>
      <c r="C16" s="11">
        <v>1028</v>
      </c>
      <c r="D16" s="20">
        <v>160</v>
      </c>
      <c r="E16" s="10">
        <v>0</v>
      </c>
      <c r="F16" s="8">
        <v>9393</v>
      </c>
      <c r="G16" s="20">
        <v>1975</v>
      </c>
      <c r="H16" s="10">
        <f t="shared" si="0"/>
        <v>21.026296178004898</v>
      </c>
    </row>
    <row r="17" spans="1:8" ht="15.75">
      <c r="A17" s="11">
        <v>13</v>
      </c>
      <c r="B17" s="4" t="s">
        <v>7</v>
      </c>
      <c r="C17" s="11">
        <v>1128</v>
      </c>
      <c r="D17" s="20">
        <v>270</v>
      </c>
      <c r="E17" s="10">
        <f t="shared" si="1"/>
        <v>23.936170212765958</v>
      </c>
      <c r="F17" s="8">
        <v>12549</v>
      </c>
      <c r="G17" s="20">
        <v>6677</v>
      </c>
      <c r="H17" s="10">
        <f t="shared" si="0"/>
        <v>53.207426886604516</v>
      </c>
    </row>
    <row r="18" spans="1:8" ht="15.75">
      <c r="A18" s="11">
        <v>14</v>
      </c>
      <c r="B18" s="4" t="s">
        <v>8</v>
      </c>
      <c r="C18" s="11">
        <v>1353</v>
      </c>
      <c r="D18" s="20">
        <v>258</v>
      </c>
      <c r="E18" s="10">
        <f t="shared" si="1"/>
        <v>19.068736141906871</v>
      </c>
      <c r="F18" s="8">
        <v>14814</v>
      </c>
      <c r="G18" s="20">
        <v>2487</v>
      </c>
      <c r="H18" s="10">
        <f t="shared" si="0"/>
        <v>16.788173349534226</v>
      </c>
    </row>
    <row r="19" spans="1:8" ht="15.75">
      <c r="A19" s="11">
        <v>15</v>
      </c>
      <c r="B19" s="4" t="s">
        <v>9</v>
      </c>
      <c r="C19" s="11">
        <v>670</v>
      </c>
      <c r="D19" s="20">
        <v>0</v>
      </c>
      <c r="E19" s="10">
        <f t="shared" si="1"/>
        <v>0</v>
      </c>
      <c r="F19" s="8">
        <v>8082</v>
      </c>
      <c r="G19" s="20">
        <v>286</v>
      </c>
      <c r="H19" s="10">
        <f t="shared" si="0"/>
        <v>3.5387280376144519</v>
      </c>
    </row>
    <row r="20" spans="1:8" ht="15.75">
      <c r="A20" s="11">
        <v>16</v>
      </c>
      <c r="B20" s="4" t="s">
        <v>10</v>
      </c>
      <c r="C20" s="11">
        <v>1000</v>
      </c>
      <c r="D20" s="20">
        <v>264</v>
      </c>
      <c r="E20" s="10">
        <f t="shared" si="1"/>
        <v>26.400000000000002</v>
      </c>
      <c r="F20" s="8">
        <v>11537</v>
      </c>
      <c r="G20" s="20">
        <v>2906</v>
      </c>
      <c r="H20" s="10">
        <f t="shared" si="0"/>
        <v>25.188523879691427</v>
      </c>
    </row>
    <row r="21" spans="1:8" ht="15.75">
      <c r="A21" s="11">
        <v>17</v>
      </c>
      <c r="B21" s="4" t="s">
        <v>11</v>
      </c>
      <c r="C21" s="11">
        <v>636</v>
      </c>
      <c r="D21" s="20">
        <v>32</v>
      </c>
      <c r="E21" s="10">
        <f t="shared" si="1"/>
        <v>5.0314465408805038</v>
      </c>
      <c r="F21" s="8">
        <v>7047</v>
      </c>
      <c r="G21" s="20">
        <v>319</v>
      </c>
      <c r="H21" s="10">
        <f t="shared" si="0"/>
        <v>4.5267489711934159</v>
      </c>
    </row>
    <row r="22" spans="1:8" ht="15.75">
      <c r="A22" s="11">
        <v>18</v>
      </c>
      <c r="B22" s="2" t="s">
        <v>12</v>
      </c>
      <c r="C22" s="11">
        <v>987</v>
      </c>
      <c r="D22" s="20">
        <v>331</v>
      </c>
      <c r="E22" s="10">
        <f t="shared" si="1"/>
        <v>33.535967578520768</v>
      </c>
      <c r="F22" s="8">
        <v>12046</v>
      </c>
      <c r="G22" s="20">
        <v>5083</v>
      </c>
      <c r="H22" s="10">
        <f t="shared" si="0"/>
        <v>42.19657977751951</v>
      </c>
    </row>
    <row r="23" spans="1:8" ht="15.75">
      <c r="A23" s="11">
        <v>19</v>
      </c>
      <c r="B23" s="2" t="s">
        <v>25</v>
      </c>
      <c r="C23" s="11">
        <v>977</v>
      </c>
      <c r="D23" s="20">
        <v>39</v>
      </c>
      <c r="E23" s="10">
        <f t="shared" si="1"/>
        <v>3.9918116683725691</v>
      </c>
      <c r="F23" s="8">
        <v>11244</v>
      </c>
      <c r="G23" s="20">
        <v>716</v>
      </c>
      <c r="H23" s="10">
        <f t="shared" si="0"/>
        <v>6.367840626111704</v>
      </c>
    </row>
    <row r="24" spans="1:8" ht="15.75">
      <c r="A24" s="11">
        <v>20</v>
      </c>
      <c r="B24" s="4" t="s">
        <v>13</v>
      </c>
      <c r="C24" s="11">
        <v>821</v>
      </c>
      <c r="D24" s="20">
        <v>0</v>
      </c>
      <c r="E24" s="10">
        <f t="shared" si="1"/>
        <v>0</v>
      </c>
      <c r="F24" s="8">
        <v>11322</v>
      </c>
      <c r="G24" s="20">
        <v>365</v>
      </c>
      <c r="H24" s="10">
        <f t="shared" si="0"/>
        <v>3.2238120473414593</v>
      </c>
    </row>
    <row r="25" spans="1:8" ht="15.75">
      <c r="A25" s="11">
        <v>21</v>
      </c>
      <c r="B25" s="2" t="s">
        <v>14</v>
      </c>
      <c r="C25" s="11">
        <v>1169</v>
      </c>
      <c r="D25" s="20">
        <v>562</v>
      </c>
      <c r="E25" s="10">
        <f t="shared" si="1"/>
        <v>48.075278015397778</v>
      </c>
      <c r="F25" s="8">
        <v>13720</v>
      </c>
      <c r="G25" s="20">
        <v>6445</v>
      </c>
      <c r="H25" s="10">
        <f t="shared" si="0"/>
        <v>46.975218658892125</v>
      </c>
    </row>
    <row r="26" spans="1:8" ht="15.75">
      <c r="A26" s="11">
        <v>22</v>
      </c>
      <c r="B26" s="4" t="s">
        <v>15</v>
      </c>
      <c r="C26" s="11">
        <v>1015</v>
      </c>
      <c r="D26" s="20">
        <v>136</v>
      </c>
      <c r="E26" s="10">
        <f t="shared" si="1"/>
        <v>13.399014778325121</v>
      </c>
      <c r="F26" s="8">
        <v>11767</v>
      </c>
      <c r="G26" s="20">
        <v>2414</v>
      </c>
      <c r="H26" s="10">
        <f t="shared" si="0"/>
        <v>20.514999575082861</v>
      </c>
    </row>
    <row r="27" spans="1:8" ht="15.75">
      <c r="A27" s="11"/>
      <c r="B27" s="2" t="s">
        <v>16</v>
      </c>
      <c r="C27" s="11">
        <f>SUM(C5:C26)</f>
        <v>19912</v>
      </c>
      <c r="D27" s="11">
        <f>SUM(D5:D26)</f>
        <v>5370</v>
      </c>
      <c r="E27" s="10">
        <f>D27/C27*100</f>
        <v>26.968662113298514</v>
      </c>
      <c r="F27" s="11">
        <f>SUM(F5:F26)</f>
        <v>233944</v>
      </c>
      <c r="G27" s="11">
        <f>SUM(G5:G26)</f>
        <v>70889</v>
      </c>
      <c r="H27" s="10">
        <f>G27/F27*100</f>
        <v>30.301696132407756</v>
      </c>
    </row>
    <row r="28" spans="1:8">
      <c r="A28" s="5"/>
      <c r="B28" s="1"/>
      <c r="C28" s="5"/>
      <c r="D28" s="1"/>
      <c r="E28" s="1"/>
    </row>
  </sheetData>
  <mergeCells count="3"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J4" sqref="J4"/>
    </sheetView>
  </sheetViews>
  <sheetFormatPr defaultRowHeight="15"/>
  <cols>
    <col min="1" max="1" width="6.85546875" customWidth="1"/>
    <col min="2" max="2" width="16.5703125" bestFit="1" customWidth="1"/>
    <col min="3" max="3" width="18.42578125" style="6" customWidth="1"/>
    <col min="4" max="5" width="18.42578125" customWidth="1"/>
    <col min="6" max="6" width="19.140625" customWidth="1"/>
    <col min="7" max="7" width="18.5703125" customWidth="1"/>
    <col min="8" max="8" width="16.42578125" customWidth="1"/>
  </cols>
  <sheetData>
    <row r="1" spans="1:8" ht="15.75">
      <c r="A1" s="29" t="s">
        <v>30</v>
      </c>
      <c r="B1" s="29"/>
      <c r="C1" s="29"/>
      <c r="D1" s="29"/>
      <c r="E1" s="29"/>
      <c r="F1" s="29"/>
      <c r="G1" s="29"/>
      <c r="H1" s="29"/>
    </row>
    <row r="2" spans="1:8" ht="15.75">
      <c r="A2" s="30" t="s">
        <v>28</v>
      </c>
      <c r="B2" s="30"/>
      <c r="C2" s="30"/>
      <c r="D2" s="30"/>
      <c r="E2" s="30"/>
      <c r="F2" s="30"/>
      <c r="G2" s="30"/>
      <c r="H2" s="30"/>
    </row>
    <row r="3" spans="1:8" ht="15.75">
      <c r="A3" s="29" t="s">
        <v>141</v>
      </c>
      <c r="B3" s="29"/>
      <c r="C3" s="29"/>
      <c r="D3" s="29"/>
      <c r="E3" s="29"/>
      <c r="F3" s="29"/>
      <c r="G3" s="29"/>
      <c r="H3" s="29"/>
    </row>
    <row r="4" spans="1:8" ht="72.75" customHeight="1">
      <c r="A4" s="12" t="s">
        <v>19</v>
      </c>
      <c r="B4" s="12" t="s">
        <v>20</v>
      </c>
      <c r="C4" s="12" t="s">
        <v>26</v>
      </c>
      <c r="D4" s="12" t="s">
        <v>27</v>
      </c>
      <c r="E4" s="12" t="s">
        <v>34</v>
      </c>
      <c r="F4" s="12" t="s">
        <v>144</v>
      </c>
      <c r="G4" s="12" t="s">
        <v>145</v>
      </c>
      <c r="H4" s="12" t="s">
        <v>63</v>
      </c>
    </row>
    <row r="5" spans="1:8" ht="18" customHeight="1">
      <c r="A5" s="11">
        <v>1</v>
      </c>
      <c r="B5" s="2" t="s">
        <v>21</v>
      </c>
      <c r="C5" s="8">
        <v>1094</v>
      </c>
      <c r="D5" s="11">
        <v>1013</v>
      </c>
      <c r="E5" s="10">
        <f>D5/C5*100</f>
        <v>92.595978062157229</v>
      </c>
      <c r="F5" s="8">
        <f>C5*2</f>
        <v>2188</v>
      </c>
      <c r="G5" s="8">
        <v>2079</v>
      </c>
      <c r="H5" s="10">
        <f t="shared" ref="H5:H17" si="0">G5/F5*100</f>
        <v>95.018281535648995</v>
      </c>
    </row>
    <row r="6" spans="1:8" ht="18" customHeight="1">
      <c r="A6" s="11">
        <v>2</v>
      </c>
      <c r="B6" s="4" t="s">
        <v>0</v>
      </c>
      <c r="C6" s="9">
        <v>824</v>
      </c>
      <c r="D6" s="11">
        <v>607</v>
      </c>
      <c r="E6" s="10">
        <f t="shared" ref="E6:E17" si="1">D6/C6*100</f>
        <v>73.665048543689309</v>
      </c>
      <c r="F6" s="8">
        <f t="shared" ref="F6:F17" si="2">C6*2</f>
        <v>1648</v>
      </c>
      <c r="G6" s="8">
        <v>1307</v>
      </c>
      <c r="H6" s="10">
        <f t="shared" si="0"/>
        <v>79.30825242718447</v>
      </c>
    </row>
    <row r="7" spans="1:8" ht="18" customHeight="1">
      <c r="A7" s="11">
        <v>3</v>
      </c>
      <c r="B7" s="2" t="s">
        <v>22</v>
      </c>
      <c r="C7" s="8">
        <v>942</v>
      </c>
      <c r="D7" s="11">
        <v>756</v>
      </c>
      <c r="E7" s="10">
        <f t="shared" si="1"/>
        <v>80.254777070063696</v>
      </c>
      <c r="F7" s="8">
        <f t="shared" si="2"/>
        <v>1884</v>
      </c>
      <c r="G7" s="8">
        <v>1472</v>
      </c>
      <c r="H7" s="10">
        <f t="shared" si="0"/>
        <v>78.13163481953292</v>
      </c>
    </row>
    <row r="8" spans="1:8" ht="18" customHeight="1">
      <c r="A8" s="11">
        <v>4</v>
      </c>
      <c r="B8" s="2" t="s">
        <v>23</v>
      </c>
      <c r="C8" s="8">
        <v>1047</v>
      </c>
      <c r="D8" s="11">
        <v>701</v>
      </c>
      <c r="E8" s="10">
        <f t="shared" si="1"/>
        <v>66.953199617956059</v>
      </c>
      <c r="F8" s="8">
        <f t="shared" si="2"/>
        <v>2094</v>
      </c>
      <c r="G8" s="8">
        <v>1509</v>
      </c>
      <c r="H8" s="10">
        <f t="shared" si="0"/>
        <v>72.063037249283667</v>
      </c>
    </row>
    <row r="9" spans="1:8" ht="18" customHeight="1">
      <c r="A9" s="11">
        <v>5</v>
      </c>
      <c r="B9" s="2" t="s">
        <v>24</v>
      </c>
      <c r="C9" s="8">
        <v>1141</v>
      </c>
      <c r="D9" s="11">
        <v>1019</v>
      </c>
      <c r="E9" s="10">
        <f t="shared" si="1"/>
        <v>89.307624890446974</v>
      </c>
      <c r="F9" s="8">
        <f t="shared" si="2"/>
        <v>2282</v>
      </c>
      <c r="G9" s="8">
        <v>2137</v>
      </c>
      <c r="H9" s="10">
        <f t="shared" si="0"/>
        <v>93.645924627519719</v>
      </c>
    </row>
    <row r="10" spans="1:8" ht="18" customHeight="1">
      <c r="A10" s="11">
        <v>6</v>
      </c>
      <c r="B10" s="4" t="s">
        <v>1</v>
      </c>
      <c r="C10" s="9">
        <v>1058</v>
      </c>
      <c r="D10" s="11">
        <v>697</v>
      </c>
      <c r="E10" s="10">
        <f t="shared" si="1"/>
        <v>65.879017013232513</v>
      </c>
      <c r="F10" s="8">
        <f t="shared" si="2"/>
        <v>2116</v>
      </c>
      <c r="G10" s="8">
        <v>1527</v>
      </c>
      <c r="H10" s="10">
        <f t="shared" si="0"/>
        <v>72.16446124763705</v>
      </c>
    </row>
    <row r="11" spans="1:8" ht="18" customHeight="1">
      <c r="A11" s="11">
        <v>7</v>
      </c>
      <c r="B11" s="4" t="s">
        <v>2</v>
      </c>
      <c r="C11" s="9">
        <v>1224</v>
      </c>
      <c r="D11" s="11">
        <v>1087</v>
      </c>
      <c r="E11" s="10">
        <f t="shared" si="1"/>
        <v>88.807189542483655</v>
      </c>
      <c r="F11" s="8">
        <f t="shared" si="2"/>
        <v>2448</v>
      </c>
      <c r="G11" s="8">
        <v>1972</v>
      </c>
      <c r="H11" s="10">
        <f t="shared" si="0"/>
        <v>80.555555555555557</v>
      </c>
    </row>
    <row r="12" spans="1:8" ht="18" customHeight="1">
      <c r="A12" s="11">
        <v>8</v>
      </c>
      <c r="B12" s="4" t="s">
        <v>3</v>
      </c>
      <c r="C12" s="9">
        <v>964</v>
      </c>
      <c r="D12" s="11">
        <v>930</v>
      </c>
      <c r="E12" s="10">
        <f t="shared" si="1"/>
        <v>96.473029045643159</v>
      </c>
      <c r="F12" s="8">
        <f t="shared" si="2"/>
        <v>1928</v>
      </c>
      <c r="G12" s="8">
        <v>1833</v>
      </c>
      <c r="H12" s="10">
        <f t="shared" si="0"/>
        <v>95.072614107883808</v>
      </c>
    </row>
    <row r="13" spans="1:8" ht="18" customHeight="1">
      <c r="A13" s="11">
        <v>9</v>
      </c>
      <c r="B13" s="2" t="s">
        <v>4</v>
      </c>
      <c r="C13" s="8">
        <v>959</v>
      </c>
      <c r="D13" s="11">
        <v>901</v>
      </c>
      <c r="E13" s="10">
        <f t="shared" si="1"/>
        <v>93.952033368091762</v>
      </c>
      <c r="F13" s="8">
        <f t="shared" si="2"/>
        <v>1918</v>
      </c>
      <c r="G13" s="8">
        <v>1632</v>
      </c>
      <c r="H13" s="10">
        <f t="shared" si="0"/>
        <v>85.088633993743485</v>
      </c>
    </row>
    <row r="14" spans="1:8" ht="18" customHeight="1">
      <c r="A14" s="11">
        <v>10</v>
      </c>
      <c r="B14" s="2" t="s">
        <v>36</v>
      </c>
      <c r="C14" s="8">
        <v>1182</v>
      </c>
      <c r="D14" s="11">
        <v>1107</v>
      </c>
      <c r="E14" s="10">
        <f t="shared" si="1"/>
        <v>93.654822335025372</v>
      </c>
      <c r="F14" s="8">
        <f t="shared" si="2"/>
        <v>2364</v>
      </c>
      <c r="G14" s="8">
        <v>2290</v>
      </c>
      <c r="H14" s="10">
        <f t="shared" si="0"/>
        <v>96.869712351945864</v>
      </c>
    </row>
    <row r="15" spans="1:8" ht="18" customHeight="1">
      <c r="A15" s="11">
        <v>11</v>
      </c>
      <c r="B15" s="4" t="s">
        <v>5</v>
      </c>
      <c r="C15" s="9">
        <v>1053</v>
      </c>
      <c r="D15" s="11">
        <v>723</v>
      </c>
      <c r="E15" s="10">
        <f t="shared" si="1"/>
        <v>68.660968660968663</v>
      </c>
      <c r="F15" s="8">
        <f t="shared" si="2"/>
        <v>2106</v>
      </c>
      <c r="G15" s="8">
        <v>1517</v>
      </c>
      <c r="H15" s="10">
        <f t="shared" si="0"/>
        <v>72.032288698955355</v>
      </c>
    </row>
    <row r="16" spans="1:8" ht="18" customHeight="1">
      <c r="A16" s="11">
        <v>12</v>
      </c>
      <c r="B16" s="4" t="s">
        <v>6</v>
      </c>
      <c r="C16" s="9">
        <v>1086</v>
      </c>
      <c r="D16" s="11">
        <v>970</v>
      </c>
      <c r="E16" s="10">
        <f t="shared" si="1"/>
        <v>89.318600368324127</v>
      </c>
      <c r="F16" s="8">
        <f t="shared" si="2"/>
        <v>2172</v>
      </c>
      <c r="G16" s="8">
        <v>2034</v>
      </c>
      <c r="H16" s="10">
        <f t="shared" si="0"/>
        <v>93.646408839778999</v>
      </c>
    </row>
    <row r="17" spans="1:8" ht="18" customHeight="1">
      <c r="A17" s="11">
        <v>13</v>
      </c>
      <c r="B17" s="4" t="s">
        <v>7</v>
      </c>
      <c r="C17" s="9">
        <v>1071</v>
      </c>
      <c r="D17" s="11">
        <v>1113</v>
      </c>
      <c r="E17" s="10">
        <f t="shared" si="1"/>
        <v>103.92156862745099</v>
      </c>
      <c r="F17" s="8">
        <f t="shared" si="2"/>
        <v>2142</v>
      </c>
      <c r="G17" s="8">
        <v>2215</v>
      </c>
      <c r="H17" s="10">
        <f t="shared" si="0"/>
        <v>103.40802987861812</v>
      </c>
    </row>
    <row r="18" spans="1:8" ht="18" customHeight="1">
      <c r="A18" s="11"/>
      <c r="B18" s="4"/>
      <c r="C18" s="9"/>
      <c r="D18" s="11"/>
      <c r="E18" s="10"/>
      <c r="F18" s="8"/>
      <c r="G18" s="8"/>
      <c r="H18" s="10"/>
    </row>
    <row r="19" spans="1:8" ht="18" customHeight="1">
      <c r="A19" s="11"/>
      <c r="B19" s="4"/>
      <c r="C19" s="9"/>
      <c r="D19" s="11"/>
      <c r="E19" s="10"/>
      <c r="F19" s="8"/>
      <c r="G19" s="8"/>
      <c r="H19" s="10"/>
    </row>
    <row r="20" spans="1:8" ht="18" customHeight="1">
      <c r="A20" s="11"/>
      <c r="B20" s="4"/>
      <c r="C20" s="9"/>
      <c r="D20" s="11"/>
      <c r="E20" s="10"/>
      <c r="F20" s="8"/>
      <c r="G20" s="8"/>
      <c r="H20" s="10"/>
    </row>
    <row r="21" spans="1:8" ht="18" customHeight="1">
      <c r="A21" s="11"/>
      <c r="B21" s="4"/>
      <c r="C21" s="9"/>
      <c r="D21" s="11"/>
      <c r="E21" s="10"/>
      <c r="F21" s="8"/>
      <c r="G21" s="8"/>
      <c r="H21" s="10"/>
    </row>
    <row r="22" spans="1:8" ht="18" customHeight="1">
      <c r="A22" s="11"/>
      <c r="B22" s="2"/>
      <c r="C22" s="8"/>
      <c r="D22" s="11"/>
      <c r="E22" s="10"/>
      <c r="F22" s="8"/>
      <c r="G22" s="8"/>
      <c r="H22" s="10"/>
    </row>
    <row r="23" spans="1:8" ht="18" customHeight="1">
      <c r="A23" s="11"/>
      <c r="B23" s="2"/>
      <c r="C23" s="8"/>
      <c r="D23" s="11"/>
      <c r="E23" s="10"/>
      <c r="F23" s="8"/>
      <c r="G23" s="8"/>
      <c r="H23" s="10"/>
    </row>
    <row r="24" spans="1:8" ht="18" customHeight="1">
      <c r="A24" s="11"/>
      <c r="B24" s="4"/>
      <c r="C24" s="9"/>
      <c r="D24" s="11"/>
      <c r="E24" s="10"/>
      <c r="F24" s="8"/>
      <c r="G24" s="8"/>
      <c r="H24" s="10"/>
    </row>
    <row r="25" spans="1:8" ht="18" customHeight="1">
      <c r="A25" s="11"/>
      <c r="B25" s="2"/>
      <c r="C25" s="8"/>
      <c r="D25" s="11"/>
      <c r="E25" s="10"/>
      <c r="F25" s="8"/>
      <c r="G25" s="8"/>
      <c r="H25" s="10"/>
    </row>
    <row r="26" spans="1:8" ht="18" customHeight="1">
      <c r="A26" s="11"/>
      <c r="B26" s="4"/>
      <c r="C26" s="9"/>
      <c r="D26" s="11"/>
      <c r="E26" s="10"/>
      <c r="F26" s="8"/>
      <c r="G26" s="8"/>
      <c r="H26" s="10"/>
    </row>
    <row r="27" spans="1:8" ht="15.75">
      <c r="A27" s="11"/>
      <c r="B27" s="2"/>
      <c r="C27" s="11"/>
      <c r="D27" s="11"/>
      <c r="E27" s="10"/>
      <c r="F27" s="9"/>
      <c r="G27" s="8"/>
      <c r="H27" s="10"/>
    </row>
    <row r="28" spans="1:8">
      <c r="A28" s="1"/>
      <c r="B28" s="1"/>
      <c r="C28" s="5"/>
      <c r="D28" s="1"/>
      <c r="E28" s="1"/>
    </row>
  </sheetData>
  <mergeCells count="3">
    <mergeCell ref="A1:H1"/>
    <mergeCell ref="A2:H2"/>
    <mergeCell ref="A3:H3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D5" sqref="D5:D26"/>
    </sheetView>
  </sheetViews>
  <sheetFormatPr defaultRowHeight="15"/>
  <cols>
    <col min="1" max="1" width="5.140625" style="6" customWidth="1"/>
    <col min="2" max="2" width="16.85546875" customWidth="1"/>
    <col min="3" max="3" width="21.5703125" style="6" customWidth="1"/>
    <col min="4" max="5" width="21.5703125" customWidth="1"/>
    <col min="6" max="6" width="14.5703125" customWidth="1"/>
    <col min="7" max="7" width="16.7109375" customWidth="1"/>
    <col min="8" max="8" width="15" customWidth="1"/>
  </cols>
  <sheetData>
    <row r="1" spans="1:8" ht="15.75">
      <c r="A1" s="29" t="s">
        <v>30</v>
      </c>
      <c r="B1" s="29"/>
      <c r="C1" s="29"/>
      <c r="D1" s="29"/>
      <c r="E1" s="29"/>
      <c r="F1" s="29"/>
      <c r="G1" s="29"/>
      <c r="H1" s="29"/>
    </row>
    <row r="2" spans="1:8" ht="20.25" customHeight="1">
      <c r="A2" s="30" t="s">
        <v>68</v>
      </c>
      <c r="B2" s="30"/>
      <c r="C2" s="30"/>
      <c r="D2" s="30"/>
      <c r="E2" s="30"/>
      <c r="F2" s="30"/>
      <c r="G2" s="30"/>
      <c r="H2" s="30"/>
    </row>
    <row r="3" spans="1:8" ht="15.75">
      <c r="A3" s="29" t="s">
        <v>141</v>
      </c>
      <c r="B3" s="29"/>
      <c r="C3" s="29"/>
      <c r="D3" s="29"/>
      <c r="E3" s="29"/>
      <c r="F3" s="29"/>
      <c r="G3" s="29"/>
      <c r="H3" s="29"/>
    </row>
    <row r="4" spans="1:8" ht="75.75">
      <c r="A4" s="11" t="s">
        <v>19</v>
      </c>
      <c r="B4" s="12" t="s">
        <v>20</v>
      </c>
      <c r="C4" s="12" t="s">
        <v>18</v>
      </c>
      <c r="D4" s="12" t="s">
        <v>32</v>
      </c>
      <c r="E4" s="12" t="s">
        <v>50</v>
      </c>
      <c r="F4" s="12" t="s">
        <v>142</v>
      </c>
      <c r="G4" s="12" t="s">
        <v>143</v>
      </c>
      <c r="H4" s="12" t="s">
        <v>77</v>
      </c>
    </row>
    <row r="5" spans="1:8" ht="15.75">
      <c r="A5" s="11">
        <v>1</v>
      </c>
      <c r="B5" s="2" t="s">
        <v>21</v>
      </c>
      <c r="C5" s="11">
        <v>1013</v>
      </c>
      <c r="D5" s="20">
        <v>61</v>
      </c>
      <c r="E5" s="10">
        <f>D5/C5*100</f>
        <v>6.0217176702862787</v>
      </c>
      <c r="F5" s="11">
        <v>2079</v>
      </c>
      <c r="G5" s="20">
        <v>136</v>
      </c>
      <c r="H5" s="10">
        <f t="shared" ref="H5:H27" si="0">G5/F5*100</f>
        <v>6.5416065416065416</v>
      </c>
    </row>
    <row r="6" spans="1:8" ht="15.75">
      <c r="A6" s="11">
        <v>2</v>
      </c>
      <c r="B6" s="4" t="s">
        <v>0</v>
      </c>
      <c r="C6" s="11">
        <v>607</v>
      </c>
      <c r="D6" s="20">
        <v>9</v>
      </c>
      <c r="E6" s="10">
        <f>D6/C6*100</f>
        <v>1.4827018121911038</v>
      </c>
      <c r="F6" s="11">
        <v>1307</v>
      </c>
      <c r="G6" s="20">
        <v>38</v>
      </c>
      <c r="H6" s="10">
        <f t="shared" si="0"/>
        <v>2.9074215761285385</v>
      </c>
    </row>
    <row r="7" spans="1:8" ht="15.75">
      <c r="A7" s="11">
        <v>3</v>
      </c>
      <c r="B7" s="2" t="s">
        <v>22</v>
      </c>
      <c r="C7" s="11">
        <v>756</v>
      </c>
      <c r="D7" s="20">
        <v>76</v>
      </c>
      <c r="E7" s="10">
        <f>D7/C7*100</f>
        <v>10.052910052910052</v>
      </c>
      <c r="F7" s="11">
        <v>1472</v>
      </c>
      <c r="G7" s="20">
        <v>157</v>
      </c>
      <c r="H7" s="10">
        <f t="shared" si="0"/>
        <v>10.665760869565217</v>
      </c>
    </row>
    <row r="8" spans="1:8" ht="15.75">
      <c r="A8" s="11">
        <v>4</v>
      </c>
      <c r="B8" s="2" t="s">
        <v>23</v>
      </c>
      <c r="C8" s="11">
        <v>701</v>
      </c>
      <c r="D8" s="20">
        <v>2</v>
      </c>
      <c r="E8" s="10">
        <v>0</v>
      </c>
      <c r="F8" s="11">
        <v>1509</v>
      </c>
      <c r="G8" s="20">
        <v>5</v>
      </c>
      <c r="H8" s="10">
        <f t="shared" si="0"/>
        <v>0.33134526176275675</v>
      </c>
    </row>
    <row r="9" spans="1:8" ht="15.75">
      <c r="A9" s="11">
        <v>5</v>
      </c>
      <c r="B9" s="2" t="s">
        <v>24</v>
      </c>
      <c r="C9" s="11">
        <v>1019</v>
      </c>
      <c r="D9" s="20">
        <v>983</v>
      </c>
      <c r="E9" s="10">
        <f t="shared" ref="E9:E27" si="1">D9/C9*100</f>
        <v>96.467124631992149</v>
      </c>
      <c r="F9" s="11">
        <v>2137</v>
      </c>
      <c r="G9" s="20">
        <v>2055</v>
      </c>
      <c r="H9" s="10">
        <f t="shared" si="0"/>
        <v>96.162845109967236</v>
      </c>
    </row>
    <row r="10" spans="1:8" ht="15.75">
      <c r="A10" s="11">
        <v>6</v>
      </c>
      <c r="B10" s="4" t="s">
        <v>1</v>
      </c>
      <c r="C10" s="11">
        <v>697</v>
      </c>
      <c r="D10" s="20">
        <v>481</v>
      </c>
      <c r="E10" s="10">
        <f t="shared" si="1"/>
        <v>69.010043041606878</v>
      </c>
      <c r="F10" s="11">
        <v>1527</v>
      </c>
      <c r="G10" s="20">
        <v>1017</v>
      </c>
      <c r="H10" s="10">
        <f t="shared" si="0"/>
        <v>66.601178781925341</v>
      </c>
    </row>
    <row r="11" spans="1:8" ht="15.75">
      <c r="A11" s="11">
        <v>7</v>
      </c>
      <c r="B11" s="4" t="s">
        <v>2</v>
      </c>
      <c r="C11" s="11">
        <v>1087</v>
      </c>
      <c r="D11" s="20">
        <v>643</v>
      </c>
      <c r="E11" s="10">
        <f t="shared" si="1"/>
        <v>59.153633854645818</v>
      </c>
      <c r="F11" s="11">
        <v>1972</v>
      </c>
      <c r="G11" s="20">
        <v>1116</v>
      </c>
      <c r="H11" s="10">
        <f t="shared" si="0"/>
        <v>56.592292089249497</v>
      </c>
    </row>
    <row r="12" spans="1:8" ht="15.75">
      <c r="A12" s="11">
        <v>8</v>
      </c>
      <c r="B12" s="4" t="s">
        <v>3</v>
      </c>
      <c r="C12" s="11">
        <v>930</v>
      </c>
      <c r="D12" s="20">
        <v>258</v>
      </c>
      <c r="E12" s="10">
        <f t="shared" si="1"/>
        <v>27.741935483870968</v>
      </c>
      <c r="F12" s="11">
        <v>1833</v>
      </c>
      <c r="G12" s="20">
        <v>484</v>
      </c>
      <c r="H12" s="10">
        <f t="shared" si="0"/>
        <v>26.404800872885982</v>
      </c>
    </row>
    <row r="13" spans="1:8" ht="15.75">
      <c r="A13" s="11">
        <v>9</v>
      </c>
      <c r="B13" s="2" t="s">
        <v>4</v>
      </c>
      <c r="C13" s="11">
        <v>901</v>
      </c>
      <c r="D13" s="20">
        <v>15</v>
      </c>
      <c r="E13" s="10">
        <f t="shared" si="1"/>
        <v>1.6648168701442843</v>
      </c>
      <c r="F13" s="11">
        <v>1632</v>
      </c>
      <c r="G13" s="20">
        <v>23</v>
      </c>
      <c r="H13" s="10">
        <f t="shared" si="0"/>
        <v>1.4093137254901962</v>
      </c>
    </row>
    <row r="14" spans="1:8" ht="15.75">
      <c r="A14" s="11">
        <v>10</v>
      </c>
      <c r="B14" s="2" t="s">
        <v>36</v>
      </c>
      <c r="C14" s="11">
        <v>1107</v>
      </c>
      <c r="D14" s="20">
        <v>654</v>
      </c>
      <c r="E14" s="10">
        <f t="shared" si="1"/>
        <v>59.078590785907856</v>
      </c>
      <c r="F14" s="11">
        <v>2290</v>
      </c>
      <c r="G14" s="20">
        <v>1249</v>
      </c>
      <c r="H14" s="10">
        <f t="shared" si="0"/>
        <v>54.541484716157207</v>
      </c>
    </row>
    <row r="15" spans="1:8" ht="15.75">
      <c r="A15" s="11">
        <v>11</v>
      </c>
      <c r="B15" s="4" t="s">
        <v>5</v>
      </c>
      <c r="C15" s="11">
        <v>723</v>
      </c>
      <c r="D15" s="20">
        <v>88</v>
      </c>
      <c r="E15" s="10">
        <v>0</v>
      </c>
      <c r="F15" s="11">
        <v>1517</v>
      </c>
      <c r="G15" s="20">
        <v>167</v>
      </c>
      <c r="H15" s="10">
        <f t="shared" si="0"/>
        <v>11.008569545154911</v>
      </c>
    </row>
    <row r="16" spans="1:8" ht="15.75">
      <c r="A16" s="11">
        <v>12</v>
      </c>
      <c r="B16" s="4" t="s">
        <v>6</v>
      </c>
      <c r="C16" s="11">
        <v>970</v>
      </c>
      <c r="D16" s="20">
        <v>308</v>
      </c>
      <c r="E16" s="10">
        <v>0</v>
      </c>
      <c r="F16" s="11">
        <v>2034</v>
      </c>
      <c r="G16" s="20">
        <v>542</v>
      </c>
      <c r="H16" s="10">
        <f t="shared" si="0"/>
        <v>26.647000983284169</v>
      </c>
    </row>
    <row r="17" spans="1:8" ht="15.75">
      <c r="A17" s="11"/>
      <c r="B17" s="4"/>
      <c r="C17" s="11">
        <v>1113</v>
      </c>
      <c r="D17" s="20">
        <v>378</v>
      </c>
      <c r="E17" s="10"/>
      <c r="F17" s="11">
        <v>2215</v>
      </c>
      <c r="G17" s="20">
        <v>699</v>
      </c>
      <c r="H17" s="10"/>
    </row>
    <row r="18" spans="1:8" ht="15.75">
      <c r="A18" s="11">
        <v>13</v>
      </c>
      <c r="B18" s="4" t="s">
        <v>7</v>
      </c>
      <c r="C18" s="11">
        <v>878</v>
      </c>
      <c r="D18" s="20">
        <v>254</v>
      </c>
      <c r="E18" s="10">
        <f t="shared" si="1"/>
        <v>28.929384965831435</v>
      </c>
      <c r="F18" s="11">
        <v>2107</v>
      </c>
      <c r="G18" s="20">
        <v>524</v>
      </c>
      <c r="H18" s="10">
        <f t="shared" si="0"/>
        <v>24.869482676791645</v>
      </c>
    </row>
    <row r="19" spans="1:8" ht="15.75">
      <c r="A19" s="11">
        <v>14</v>
      </c>
      <c r="B19" s="4" t="s">
        <v>8</v>
      </c>
      <c r="C19" s="11">
        <v>810</v>
      </c>
      <c r="D19" s="20">
        <v>0</v>
      </c>
      <c r="E19" s="10">
        <f t="shared" si="1"/>
        <v>0</v>
      </c>
      <c r="F19" s="11">
        <v>1454</v>
      </c>
      <c r="G19" s="20">
        <v>0</v>
      </c>
      <c r="H19" s="10">
        <f t="shared" si="0"/>
        <v>0</v>
      </c>
    </row>
    <row r="20" spans="1:8" ht="15.75">
      <c r="A20" s="11">
        <v>15</v>
      </c>
      <c r="B20" s="4" t="s">
        <v>9</v>
      </c>
      <c r="C20" s="11">
        <v>999</v>
      </c>
      <c r="D20" s="20">
        <v>149</v>
      </c>
      <c r="E20" s="10">
        <f t="shared" si="1"/>
        <v>14.914914914914915</v>
      </c>
      <c r="F20" s="11">
        <v>2002</v>
      </c>
      <c r="G20" s="20">
        <v>319</v>
      </c>
      <c r="H20" s="10">
        <f t="shared" si="0"/>
        <v>15.934065934065933</v>
      </c>
    </row>
    <row r="21" spans="1:8" ht="15.75">
      <c r="A21" s="11">
        <v>16</v>
      </c>
      <c r="B21" s="4" t="s">
        <v>10</v>
      </c>
      <c r="C21" s="11">
        <v>661</v>
      </c>
      <c r="D21" s="20">
        <v>36</v>
      </c>
      <c r="E21" s="10">
        <f t="shared" si="1"/>
        <v>5.4462934947049924</v>
      </c>
      <c r="F21" s="11">
        <v>1314</v>
      </c>
      <c r="G21" s="20">
        <v>72</v>
      </c>
      <c r="H21" s="10">
        <f t="shared" si="0"/>
        <v>5.4794520547945202</v>
      </c>
    </row>
    <row r="22" spans="1:8" ht="15.75">
      <c r="A22" s="11">
        <v>17</v>
      </c>
      <c r="B22" s="4" t="s">
        <v>11</v>
      </c>
      <c r="C22" s="11">
        <v>950</v>
      </c>
      <c r="D22" s="20">
        <v>484</v>
      </c>
      <c r="E22" s="10">
        <f t="shared" si="1"/>
        <v>50.94736842105263</v>
      </c>
      <c r="F22" s="11">
        <v>1983</v>
      </c>
      <c r="G22" s="20">
        <v>860</v>
      </c>
      <c r="H22" s="10">
        <f t="shared" si="0"/>
        <v>43.368633383761981</v>
      </c>
    </row>
    <row r="23" spans="1:8" ht="15.75">
      <c r="A23" s="11">
        <v>18</v>
      </c>
      <c r="B23" s="2" t="s">
        <v>12</v>
      </c>
      <c r="C23" s="11">
        <v>956</v>
      </c>
      <c r="D23" s="20">
        <v>16</v>
      </c>
      <c r="E23" s="10">
        <f t="shared" si="1"/>
        <v>1.6736401673640167</v>
      </c>
      <c r="F23" s="11">
        <v>1940</v>
      </c>
      <c r="G23" s="20">
        <v>32</v>
      </c>
      <c r="H23" s="10">
        <f t="shared" si="0"/>
        <v>1.6494845360824744</v>
      </c>
    </row>
    <row r="24" spans="1:8" ht="15.75">
      <c r="A24" s="11">
        <v>19</v>
      </c>
      <c r="B24" s="2" t="s">
        <v>25</v>
      </c>
      <c r="C24" s="11">
        <v>775</v>
      </c>
      <c r="D24" s="20">
        <v>100</v>
      </c>
      <c r="E24" s="10">
        <f t="shared" si="1"/>
        <v>12.903225806451612</v>
      </c>
      <c r="F24" s="11">
        <v>1621</v>
      </c>
      <c r="G24" s="20">
        <v>100</v>
      </c>
      <c r="H24" s="10">
        <f t="shared" si="0"/>
        <v>6.1690314620604561</v>
      </c>
    </row>
    <row r="25" spans="1:8" ht="15.75">
      <c r="A25" s="11">
        <v>20</v>
      </c>
      <c r="B25" s="4" t="s">
        <v>13</v>
      </c>
      <c r="C25" s="11">
        <v>1282</v>
      </c>
      <c r="D25" s="20">
        <v>620</v>
      </c>
      <c r="E25" s="10">
        <f t="shared" si="1"/>
        <v>48.361934477379094</v>
      </c>
      <c r="F25" s="11">
        <v>2486</v>
      </c>
      <c r="G25" s="20">
        <v>1191</v>
      </c>
      <c r="H25" s="10">
        <f t="shared" si="0"/>
        <v>47.908286403861631</v>
      </c>
    </row>
    <row r="26" spans="1:8" ht="15.75">
      <c r="A26" s="11">
        <v>21</v>
      </c>
      <c r="B26" s="2" t="s">
        <v>14</v>
      </c>
      <c r="C26" s="11">
        <v>846</v>
      </c>
      <c r="D26" s="20">
        <v>102</v>
      </c>
      <c r="E26" s="10">
        <f t="shared" si="1"/>
        <v>12.056737588652481</v>
      </c>
      <c r="F26" s="11">
        <v>1725</v>
      </c>
      <c r="G26" s="20">
        <v>236</v>
      </c>
      <c r="H26" s="10">
        <f t="shared" si="0"/>
        <v>13.681159420289854</v>
      </c>
    </row>
    <row r="27" spans="1:8" ht="15.75">
      <c r="A27" s="11">
        <v>22</v>
      </c>
      <c r="B27" s="4" t="s">
        <v>15</v>
      </c>
      <c r="C27" s="11">
        <v>879</v>
      </c>
      <c r="D27" s="20">
        <v>134</v>
      </c>
      <c r="E27" s="10">
        <f t="shared" si="1"/>
        <v>15.244596131968146</v>
      </c>
      <c r="F27" s="8">
        <v>879</v>
      </c>
      <c r="G27" s="20">
        <v>134</v>
      </c>
      <c r="H27" s="10">
        <f t="shared" si="0"/>
        <v>15.244596131968146</v>
      </c>
    </row>
    <row r="28" spans="1:8" ht="15.75">
      <c r="A28" s="11"/>
      <c r="B28" s="2" t="s">
        <v>16</v>
      </c>
      <c r="C28" s="11">
        <f>SUM(C19:C27)</f>
        <v>8158</v>
      </c>
      <c r="D28" s="11">
        <f>SUM(D19:D27)</f>
        <v>1641</v>
      </c>
      <c r="E28" s="10">
        <f>D28/C28*100</f>
        <v>20.115224319686199</v>
      </c>
      <c r="F28" s="11">
        <f>SUM(F5:F27)</f>
        <v>41035</v>
      </c>
      <c r="G28" s="11">
        <f>SUM(G5:G27)</f>
        <v>11156</v>
      </c>
      <c r="H28" s="10">
        <f>G28/F28*100</f>
        <v>27.186548068721823</v>
      </c>
    </row>
    <row r="29" spans="1:8">
      <c r="A29" s="5"/>
      <c r="B29" s="1"/>
      <c r="C29" s="5"/>
      <c r="D29" s="1"/>
      <c r="E29" s="1"/>
    </row>
  </sheetData>
  <mergeCells count="3">
    <mergeCell ref="A1:H1"/>
    <mergeCell ref="A2:H2"/>
    <mergeCell ref="A3:H3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C27" sqref="C27:E27"/>
    </sheetView>
  </sheetViews>
  <sheetFormatPr defaultRowHeight="15"/>
  <cols>
    <col min="1" max="1" width="6.85546875" customWidth="1"/>
    <col min="2" max="2" width="16.5703125" bestFit="1" customWidth="1"/>
    <col min="3" max="5" width="18.42578125" customWidth="1"/>
  </cols>
  <sheetData>
    <row r="1" spans="1:5" ht="15.75">
      <c r="A1" s="35" t="s">
        <v>30</v>
      </c>
      <c r="B1" s="35"/>
      <c r="C1" s="35"/>
      <c r="D1" s="35"/>
      <c r="E1" s="35"/>
    </row>
    <row r="2" spans="1:5" ht="25.5" customHeight="1">
      <c r="A2" s="37" t="s">
        <v>28</v>
      </c>
      <c r="B2" s="38"/>
      <c r="C2" s="38"/>
      <c r="D2" s="38"/>
      <c r="E2" s="39"/>
    </row>
    <row r="3" spans="1:5" ht="24" customHeight="1">
      <c r="A3" s="36" t="s">
        <v>29</v>
      </c>
      <c r="B3" s="36"/>
      <c r="C3" s="36"/>
      <c r="D3" s="36"/>
      <c r="E3" s="36"/>
    </row>
    <row r="4" spans="1:5" ht="47.25">
      <c r="A4" s="3" t="s">
        <v>19</v>
      </c>
      <c r="B4" s="7" t="s">
        <v>20</v>
      </c>
      <c r="C4" s="7" t="s">
        <v>26</v>
      </c>
      <c r="D4" s="7" t="s">
        <v>27</v>
      </c>
      <c r="E4" s="7" t="s">
        <v>31</v>
      </c>
    </row>
    <row r="5" spans="1:5" ht="27" customHeight="1">
      <c r="A5" s="11">
        <v>1</v>
      </c>
      <c r="B5" s="2" t="s">
        <v>21</v>
      </c>
      <c r="C5" s="8">
        <v>1094</v>
      </c>
      <c r="D5" s="8">
        <v>1086</v>
      </c>
      <c r="E5" s="10">
        <f>D5/C5*100</f>
        <v>99.268738574040214</v>
      </c>
    </row>
    <row r="6" spans="1:5" ht="27" customHeight="1">
      <c r="A6" s="11">
        <v>2</v>
      </c>
      <c r="B6" s="4" t="s">
        <v>0</v>
      </c>
      <c r="C6" s="9">
        <v>824</v>
      </c>
      <c r="D6" s="8">
        <v>520</v>
      </c>
      <c r="E6" s="10">
        <f t="shared" ref="E6:E27" si="0">D6/C6*100</f>
        <v>63.10679611650486</v>
      </c>
    </row>
    <row r="7" spans="1:5" ht="27" customHeight="1">
      <c r="A7" s="11">
        <v>3</v>
      </c>
      <c r="B7" s="2" t="s">
        <v>22</v>
      </c>
      <c r="C7" s="8">
        <v>942</v>
      </c>
      <c r="D7" s="8">
        <v>872</v>
      </c>
      <c r="E7" s="10">
        <f t="shared" si="0"/>
        <v>92.569002123142255</v>
      </c>
    </row>
    <row r="8" spans="1:5" ht="27" customHeight="1">
      <c r="A8" s="11">
        <v>4</v>
      </c>
      <c r="B8" s="2" t="s">
        <v>23</v>
      </c>
      <c r="C8" s="8">
        <v>1047</v>
      </c>
      <c r="D8" s="8">
        <v>387</v>
      </c>
      <c r="E8" s="10">
        <f t="shared" si="0"/>
        <v>36.96275071633238</v>
      </c>
    </row>
    <row r="9" spans="1:5" ht="27" customHeight="1">
      <c r="A9" s="11">
        <v>5</v>
      </c>
      <c r="B9" s="2" t="s">
        <v>24</v>
      </c>
      <c r="C9" s="8">
        <v>1141</v>
      </c>
      <c r="D9" s="8">
        <v>1131</v>
      </c>
      <c r="E9" s="10">
        <f t="shared" si="0"/>
        <v>99.123575810692373</v>
      </c>
    </row>
    <row r="10" spans="1:5" ht="27" customHeight="1">
      <c r="A10" s="11">
        <v>6</v>
      </c>
      <c r="B10" s="4" t="s">
        <v>1</v>
      </c>
      <c r="C10" s="9">
        <v>1058</v>
      </c>
      <c r="D10" s="8">
        <v>1019</v>
      </c>
      <c r="E10" s="10">
        <f t="shared" si="0"/>
        <v>96.313799621928169</v>
      </c>
    </row>
    <row r="11" spans="1:5" ht="27" customHeight="1">
      <c r="A11" s="11">
        <v>7</v>
      </c>
      <c r="B11" s="4" t="s">
        <v>2</v>
      </c>
      <c r="C11" s="9">
        <v>1224</v>
      </c>
      <c r="D11" s="8">
        <v>1141</v>
      </c>
      <c r="E11" s="10">
        <f t="shared" si="0"/>
        <v>93.218954248366018</v>
      </c>
    </row>
    <row r="12" spans="1:5" ht="27" customHeight="1">
      <c r="A12" s="11">
        <v>8</v>
      </c>
      <c r="B12" s="4" t="s">
        <v>3</v>
      </c>
      <c r="C12" s="9">
        <v>964</v>
      </c>
      <c r="D12" s="8">
        <v>958</v>
      </c>
      <c r="E12" s="10">
        <f t="shared" si="0"/>
        <v>99.37759336099586</v>
      </c>
    </row>
    <row r="13" spans="1:5" ht="27" customHeight="1">
      <c r="A13" s="11">
        <v>9</v>
      </c>
      <c r="B13" s="2" t="s">
        <v>4</v>
      </c>
      <c r="C13" s="8">
        <v>959</v>
      </c>
      <c r="D13" s="8">
        <v>684</v>
      </c>
      <c r="E13" s="10">
        <f t="shared" si="0"/>
        <v>71.324296141814386</v>
      </c>
    </row>
    <row r="14" spans="1:5" ht="27" customHeight="1">
      <c r="A14" s="11">
        <v>10</v>
      </c>
      <c r="B14" s="2" t="s">
        <v>36</v>
      </c>
      <c r="C14" s="8">
        <v>1182</v>
      </c>
      <c r="D14" s="8">
        <v>1152</v>
      </c>
      <c r="E14" s="10">
        <f t="shared" si="0"/>
        <v>97.46192893401016</v>
      </c>
    </row>
    <row r="15" spans="1:5" ht="27" customHeight="1">
      <c r="A15" s="11">
        <v>11</v>
      </c>
      <c r="B15" s="4" t="s">
        <v>5</v>
      </c>
      <c r="C15" s="9">
        <v>1053</v>
      </c>
      <c r="D15" s="8">
        <v>814</v>
      </c>
      <c r="E15" s="10">
        <f t="shared" si="0"/>
        <v>77.302943969610638</v>
      </c>
    </row>
    <row r="16" spans="1:5" ht="27" customHeight="1">
      <c r="A16" s="11">
        <v>12</v>
      </c>
      <c r="B16" s="4" t="s">
        <v>6</v>
      </c>
      <c r="C16" s="9">
        <v>1086</v>
      </c>
      <c r="D16" s="8">
        <v>1032</v>
      </c>
      <c r="E16" s="10">
        <f t="shared" si="0"/>
        <v>95.027624309392266</v>
      </c>
    </row>
    <row r="17" spans="1:5" ht="27" customHeight="1">
      <c r="A17" s="11">
        <v>13</v>
      </c>
      <c r="B17" s="4" t="s">
        <v>7</v>
      </c>
      <c r="C17" s="9">
        <v>1071</v>
      </c>
      <c r="D17" s="8">
        <v>928</v>
      </c>
      <c r="E17" s="10">
        <f t="shared" si="0"/>
        <v>86.647992530345476</v>
      </c>
    </row>
    <row r="18" spans="1:5" ht="27" customHeight="1">
      <c r="A18" s="11">
        <v>14</v>
      </c>
      <c r="B18" s="4" t="s">
        <v>8</v>
      </c>
      <c r="C18" s="9">
        <v>1569</v>
      </c>
      <c r="D18" s="8">
        <v>1219</v>
      </c>
      <c r="E18" s="10">
        <f t="shared" si="0"/>
        <v>77.692797960484384</v>
      </c>
    </row>
    <row r="19" spans="1:5" ht="27" customHeight="1">
      <c r="A19" s="11">
        <v>15</v>
      </c>
      <c r="B19" s="4" t="s">
        <v>9</v>
      </c>
      <c r="C19" s="9">
        <v>842</v>
      </c>
      <c r="D19" s="8">
        <v>878</v>
      </c>
      <c r="E19" s="10">
        <f t="shared" si="0"/>
        <v>104.27553444180522</v>
      </c>
    </row>
    <row r="20" spans="1:5" ht="27" customHeight="1">
      <c r="A20" s="11">
        <v>16</v>
      </c>
      <c r="B20" s="4" t="s">
        <v>10</v>
      </c>
      <c r="C20" s="9">
        <v>923</v>
      </c>
      <c r="D20" s="8">
        <v>1056</v>
      </c>
      <c r="E20" s="10">
        <f t="shared" si="0"/>
        <v>114.40953412784398</v>
      </c>
    </row>
    <row r="21" spans="1:5" ht="27" customHeight="1">
      <c r="A21" s="11">
        <v>17</v>
      </c>
      <c r="B21" s="4" t="s">
        <v>11</v>
      </c>
      <c r="C21" s="9">
        <v>628</v>
      </c>
      <c r="D21" s="8">
        <v>673</v>
      </c>
      <c r="E21" s="10">
        <f t="shared" si="0"/>
        <v>107.16560509554141</v>
      </c>
    </row>
    <row r="22" spans="1:5" ht="27" customHeight="1">
      <c r="A22" s="11">
        <v>18</v>
      </c>
      <c r="B22" s="2" t="s">
        <v>12</v>
      </c>
      <c r="C22" s="8">
        <v>1338</v>
      </c>
      <c r="D22" s="8">
        <v>1295</v>
      </c>
      <c r="E22" s="10">
        <f t="shared" si="0"/>
        <v>96.786248131539608</v>
      </c>
    </row>
    <row r="23" spans="1:5" ht="27" customHeight="1">
      <c r="A23" s="11">
        <v>19</v>
      </c>
      <c r="B23" s="2" t="s">
        <v>25</v>
      </c>
      <c r="C23" s="8">
        <v>1020</v>
      </c>
      <c r="D23" s="8">
        <v>931</v>
      </c>
      <c r="E23" s="10">
        <f t="shared" si="0"/>
        <v>91.274509803921561</v>
      </c>
    </row>
    <row r="24" spans="1:5" ht="27" customHeight="1">
      <c r="A24" s="11">
        <v>20</v>
      </c>
      <c r="B24" s="4" t="s">
        <v>13</v>
      </c>
      <c r="C24" s="9">
        <v>938</v>
      </c>
      <c r="D24" s="8">
        <v>915</v>
      </c>
      <c r="E24" s="10">
        <f t="shared" si="0"/>
        <v>97.54797441364606</v>
      </c>
    </row>
    <row r="25" spans="1:5" ht="27" customHeight="1">
      <c r="A25" s="11">
        <v>21</v>
      </c>
      <c r="B25" s="2" t="s">
        <v>14</v>
      </c>
      <c r="C25" s="8">
        <v>1139</v>
      </c>
      <c r="D25" s="8">
        <v>1021</v>
      </c>
      <c r="E25" s="10">
        <f t="shared" si="0"/>
        <v>89.64003511852502</v>
      </c>
    </row>
    <row r="26" spans="1:5" ht="27" customHeight="1">
      <c r="A26" s="11">
        <v>22</v>
      </c>
      <c r="B26" s="4" t="s">
        <v>15</v>
      </c>
      <c r="C26" s="9">
        <v>1237</v>
      </c>
      <c r="D26" s="8">
        <v>1016</v>
      </c>
      <c r="E26" s="10">
        <f t="shared" si="0"/>
        <v>82.134195634599834</v>
      </c>
    </row>
    <row r="27" spans="1:5" ht="27" customHeight="1">
      <c r="A27" s="11"/>
      <c r="B27" s="2" t="s">
        <v>16</v>
      </c>
      <c r="C27" s="11">
        <f>SUM(C5:C26)</f>
        <v>23279</v>
      </c>
      <c r="D27" s="11">
        <f>SUM(D5:D26)</f>
        <v>20728</v>
      </c>
      <c r="E27" s="10">
        <f t="shared" si="0"/>
        <v>89.041625499377119</v>
      </c>
    </row>
    <row r="28" spans="1:5">
      <c r="A28" s="1"/>
      <c r="B28" s="1"/>
      <c r="C28" s="1"/>
      <c r="D28" s="1"/>
      <c r="E28" s="1"/>
    </row>
  </sheetData>
  <mergeCells count="3">
    <mergeCell ref="A1:E1"/>
    <mergeCell ref="A3:E3"/>
    <mergeCell ref="A2:E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topLeftCell="A15" workbookViewId="0">
      <selection activeCell="J25" sqref="J25"/>
    </sheetView>
  </sheetViews>
  <sheetFormatPr defaultRowHeight="15"/>
  <cols>
    <col min="1" max="1" width="6.85546875" customWidth="1"/>
    <col min="2" max="2" width="16.5703125" bestFit="1" customWidth="1"/>
    <col min="3" max="3" width="18.42578125" style="6" customWidth="1"/>
    <col min="4" max="5" width="18.42578125" customWidth="1"/>
  </cols>
  <sheetData>
    <row r="1" spans="1:5" ht="15.75">
      <c r="A1" s="35" t="s">
        <v>30</v>
      </c>
      <c r="B1" s="35"/>
      <c r="C1" s="35"/>
      <c r="D1" s="35"/>
      <c r="E1" s="35"/>
    </row>
    <row r="2" spans="1:5" ht="25.5" customHeight="1">
      <c r="A2" s="37" t="s">
        <v>28</v>
      </c>
      <c r="B2" s="38"/>
      <c r="C2" s="38"/>
      <c r="D2" s="38"/>
      <c r="E2" s="39"/>
    </row>
    <row r="3" spans="1:5" ht="24" customHeight="1">
      <c r="A3" s="36" t="s">
        <v>38</v>
      </c>
      <c r="B3" s="36"/>
      <c r="C3" s="36"/>
      <c r="D3" s="36"/>
      <c r="E3" s="36"/>
    </row>
    <row r="4" spans="1:5" ht="60.75">
      <c r="A4" s="11" t="s">
        <v>19</v>
      </c>
      <c r="B4" s="12" t="s">
        <v>20</v>
      </c>
      <c r="C4" s="12" t="s">
        <v>26</v>
      </c>
      <c r="D4" s="12" t="s">
        <v>27</v>
      </c>
      <c r="E4" s="12" t="s">
        <v>34</v>
      </c>
    </row>
    <row r="5" spans="1:5" ht="27" customHeight="1">
      <c r="A5" s="11">
        <v>1</v>
      </c>
      <c r="B5" s="2" t="s">
        <v>21</v>
      </c>
      <c r="C5" s="8">
        <v>1094</v>
      </c>
      <c r="D5" s="11">
        <v>930</v>
      </c>
      <c r="E5" s="10">
        <f>D5/C5*100</f>
        <v>85.009140767824505</v>
      </c>
    </row>
    <row r="6" spans="1:5" ht="27" customHeight="1">
      <c r="A6" s="11">
        <v>2</v>
      </c>
      <c r="B6" s="4" t="s">
        <v>0</v>
      </c>
      <c r="C6" s="9">
        <v>824</v>
      </c>
      <c r="D6" s="11">
        <v>655</v>
      </c>
      <c r="E6" s="10">
        <f t="shared" ref="E6:E27" si="0">D6/C6*100</f>
        <v>79.490291262135926</v>
      </c>
    </row>
    <row r="7" spans="1:5" ht="27" customHeight="1">
      <c r="A7" s="11">
        <v>3</v>
      </c>
      <c r="B7" s="2" t="s">
        <v>22</v>
      </c>
      <c r="C7" s="8">
        <v>942</v>
      </c>
      <c r="D7" s="11">
        <v>823</v>
      </c>
      <c r="E7" s="10">
        <f t="shared" si="0"/>
        <v>87.367303609341832</v>
      </c>
    </row>
    <row r="8" spans="1:5" ht="27" customHeight="1">
      <c r="A8" s="11">
        <v>4</v>
      </c>
      <c r="B8" s="2" t="s">
        <v>23</v>
      </c>
      <c r="C8" s="8">
        <v>1047</v>
      </c>
      <c r="D8" s="11">
        <v>620</v>
      </c>
      <c r="E8" s="10">
        <f t="shared" si="0"/>
        <v>59.216809933142315</v>
      </c>
    </row>
    <row r="9" spans="1:5" ht="27" customHeight="1">
      <c r="A9" s="11">
        <v>5</v>
      </c>
      <c r="B9" s="2" t="s">
        <v>24</v>
      </c>
      <c r="C9" s="8">
        <v>1141</v>
      </c>
      <c r="D9" s="11">
        <v>936</v>
      </c>
      <c r="E9" s="10">
        <f t="shared" si="0"/>
        <v>82.033304119193701</v>
      </c>
    </row>
    <row r="10" spans="1:5" ht="27" customHeight="1">
      <c r="A10" s="11">
        <v>6</v>
      </c>
      <c r="B10" s="4" t="s">
        <v>1</v>
      </c>
      <c r="C10" s="9">
        <v>1058</v>
      </c>
      <c r="D10" s="11">
        <v>852</v>
      </c>
      <c r="E10" s="10">
        <f t="shared" si="0"/>
        <v>80.529300567107754</v>
      </c>
    </row>
    <row r="11" spans="1:5" ht="27" customHeight="1">
      <c r="A11" s="11">
        <v>7</v>
      </c>
      <c r="B11" s="4" t="s">
        <v>2</v>
      </c>
      <c r="C11" s="9">
        <v>1224</v>
      </c>
      <c r="D11" s="11">
        <v>926</v>
      </c>
      <c r="E11" s="10">
        <f t="shared" si="0"/>
        <v>75.653594771241828</v>
      </c>
    </row>
    <row r="12" spans="1:5" ht="27" customHeight="1">
      <c r="A12" s="11">
        <v>8</v>
      </c>
      <c r="B12" s="4" t="s">
        <v>3</v>
      </c>
      <c r="C12" s="9">
        <v>964</v>
      </c>
      <c r="D12" s="11">
        <v>804</v>
      </c>
      <c r="E12" s="10">
        <f t="shared" si="0"/>
        <v>83.402489626556019</v>
      </c>
    </row>
    <row r="13" spans="1:5" ht="27" customHeight="1">
      <c r="A13" s="11">
        <v>9</v>
      </c>
      <c r="B13" s="2" t="s">
        <v>4</v>
      </c>
      <c r="C13" s="8">
        <v>959</v>
      </c>
      <c r="D13" s="11">
        <v>727</v>
      </c>
      <c r="E13" s="10">
        <f t="shared" si="0"/>
        <v>75.808133472367047</v>
      </c>
    </row>
    <row r="14" spans="1:5" ht="27" customHeight="1">
      <c r="A14" s="11">
        <v>10</v>
      </c>
      <c r="B14" s="2" t="s">
        <v>36</v>
      </c>
      <c r="C14" s="8">
        <v>1182</v>
      </c>
      <c r="D14" s="11">
        <v>1239</v>
      </c>
      <c r="E14" s="10">
        <f t="shared" si="0"/>
        <v>104.82233502538072</v>
      </c>
    </row>
    <row r="15" spans="1:5" ht="27" customHeight="1">
      <c r="A15" s="11">
        <v>11</v>
      </c>
      <c r="B15" s="4" t="s">
        <v>5</v>
      </c>
      <c r="C15" s="9">
        <v>1053</v>
      </c>
      <c r="D15" s="11">
        <v>753</v>
      </c>
      <c r="E15" s="10">
        <f t="shared" si="0"/>
        <v>71.509971509971521</v>
      </c>
    </row>
    <row r="16" spans="1:5" ht="27" customHeight="1">
      <c r="A16" s="11">
        <v>12</v>
      </c>
      <c r="B16" s="4" t="s">
        <v>6</v>
      </c>
      <c r="C16" s="9">
        <v>1086</v>
      </c>
      <c r="D16" s="11">
        <v>1049</v>
      </c>
      <c r="E16" s="10">
        <f t="shared" si="0"/>
        <v>96.593001841620634</v>
      </c>
    </row>
    <row r="17" spans="1:5" ht="27" customHeight="1">
      <c r="A17" s="11">
        <v>13</v>
      </c>
      <c r="B17" s="4" t="s">
        <v>7</v>
      </c>
      <c r="C17" s="9">
        <v>1071</v>
      </c>
      <c r="D17" s="11">
        <v>453</v>
      </c>
      <c r="E17" s="10">
        <f t="shared" si="0"/>
        <v>42.296918767507002</v>
      </c>
    </row>
    <row r="18" spans="1:5" ht="27" customHeight="1">
      <c r="A18" s="11">
        <v>14</v>
      </c>
      <c r="B18" s="4" t="s">
        <v>8</v>
      </c>
      <c r="C18" s="9">
        <v>1569</v>
      </c>
      <c r="D18" s="11">
        <v>1121</v>
      </c>
      <c r="E18" s="10">
        <f t="shared" si="0"/>
        <v>71.446781389420011</v>
      </c>
    </row>
    <row r="19" spans="1:5" ht="27" customHeight="1">
      <c r="A19" s="11">
        <v>15</v>
      </c>
      <c r="B19" s="4" t="s">
        <v>9</v>
      </c>
      <c r="C19" s="9">
        <v>842</v>
      </c>
      <c r="D19" s="11">
        <v>728</v>
      </c>
      <c r="E19" s="10">
        <f t="shared" si="0"/>
        <v>86.460807600950119</v>
      </c>
    </row>
    <row r="20" spans="1:5" ht="27" customHeight="1">
      <c r="A20" s="11">
        <v>16</v>
      </c>
      <c r="B20" s="4" t="s">
        <v>10</v>
      </c>
      <c r="C20" s="9">
        <v>923</v>
      </c>
      <c r="D20" s="11">
        <v>979</v>
      </c>
      <c r="E20" s="10">
        <f t="shared" si="0"/>
        <v>106.06717226435536</v>
      </c>
    </row>
    <row r="21" spans="1:5" ht="27" customHeight="1">
      <c r="A21" s="11">
        <v>17</v>
      </c>
      <c r="B21" s="4" t="s">
        <v>11</v>
      </c>
      <c r="C21" s="9">
        <v>628</v>
      </c>
      <c r="D21" s="11">
        <v>558</v>
      </c>
      <c r="E21" s="10">
        <f t="shared" si="0"/>
        <v>88.853503184713375</v>
      </c>
    </row>
    <row r="22" spans="1:5" ht="27" customHeight="1">
      <c r="A22" s="11">
        <v>18</v>
      </c>
      <c r="B22" s="2" t="s">
        <v>12</v>
      </c>
      <c r="C22" s="8">
        <v>1338</v>
      </c>
      <c r="D22" s="11">
        <v>1198</v>
      </c>
      <c r="E22" s="10">
        <f t="shared" si="0"/>
        <v>89.536621823617338</v>
      </c>
    </row>
    <row r="23" spans="1:5" ht="27" customHeight="1">
      <c r="A23" s="11">
        <v>19</v>
      </c>
      <c r="B23" s="2" t="s">
        <v>25</v>
      </c>
      <c r="C23" s="8">
        <v>1020</v>
      </c>
      <c r="D23" s="11">
        <v>984</v>
      </c>
      <c r="E23" s="10">
        <f t="shared" si="0"/>
        <v>96.470588235294116</v>
      </c>
    </row>
    <row r="24" spans="1:5" ht="27" customHeight="1">
      <c r="A24" s="11">
        <v>20</v>
      </c>
      <c r="B24" s="4" t="s">
        <v>13</v>
      </c>
      <c r="C24" s="9">
        <v>938</v>
      </c>
      <c r="D24" s="11">
        <v>933</v>
      </c>
      <c r="E24" s="10">
        <f t="shared" si="0"/>
        <v>99.466950959488273</v>
      </c>
    </row>
    <row r="25" spans="1:5" ht="27" customHeight="1">
      <c r="A25" s="11">
        <v>21</v>
      </c>
      <c r="B25" s="2" t="s">
        <v>14</v>
      </c>
      <c r="C25" s="8">
        <v>1139</v>
      </c>
      <c r="D25" s="11">
        <v>1100</v>
      </c>
      <c r="E25" s="10">
        <f t="shared" si="0"/>
        <v>96.575943810359959</v>
      </c>
    </row>
    <row r="26" spans="1:5" ht="27" customHeight="1">
      <c r="A26" s="11">
        <v>22</v>
      </c>
      <c r="B26" s="4" t="s">
        <v>15</v>
      </c>
      <c r="C26" s="9">
        <v>1237</v>
      </c>
      <c r="D26" s="11">
        <v>1033</v>
      </c>
      <c r="E26" s="10">
        <f t="shared" si="0"/>
        <v>83.508488278092159</v>
      </c>
    </row>
    <row r="27" spans="1:5" ht="27" customHeight="1">
      <c r="A27" s="11"/>
      <c r="B27" s="2" t="s">
        <v>16</v>
      </c>
      <c r="C27" s="11">
        <f>SUM(C5:C26)</f>
        <v>23279</v>
      </c>
      <c r="D27" s="11">
        <f>SUM(D5:D26)</f>
        <v>19401</v>
      </c>
      <c r="E27" s="10">
        <f t="shared" si="0"/>
        <v>83.341208814811623</v>
      </c>
    </row>
    <row r="28" spans="1:5">
      <c r="A28" s="1"/>
      <c r="B28" s="1"/>
      <c r="C28" s="5"/>
      <c r="D28" s="1"/>
      <c r="E28" s="1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topLeftCell="A16" workbookViewId="0">
      <selection activeCell="L25" sqref="L25"/>
    </sheetView>
  </sheetViews>
  <sheetFormatPr defaultRowHeight="15"/>
  <cols>
    <col min="1" max="1" width="5.140625" style="6" customWidth="1"/>
    <col min="2" max="2" width="16.85546875" customWidth="1"/>
    <col min="3" max="3" width="21.5703125" style="6" customWidth="1"/>
    <col min="4" max="5" width="21.5703125" customWidth="1"/>
  </cols>
  <sheetData>
    <row r="1" spans="1:5" ht="15.75">
      <c r="A1" s="35" t="s">
        <v>30</v>
      </c>
      <c r="B1" s="35"/>
      <c r="C1" s="35"/>
      <c r="D1" s="35"/>
      <c r="E1" s="35"/>
    </row>
    <row r="2" spans="1:5" ht="36" customHeight="1">
      <c r="A2" s="37" t="s">
        <v>37</v>
      </c>
      <c r="B2" s="38"/>
      <c r="C2" s="38"/>
      <c r="D2" s="38"/>
      <c r="E2" s="39"/>
    </row>
    <row r="3" spans="1:5" ht="24" customHeight="1">
      <c r="A3" s="36" t="s">
        <v>38</v>
      </c>
      <c r="B3" s="36"/>
      <c r="C3" s="36"/>
      <c r="D3" s="36"/>
      <c r="E3" s="36"/>
    </row>
    <row r="4" spans="1:5" ht="60.75">
      <c r="A4" s="11" t="s">
        <v>19</v>
      </c>
      <c r="B4" s="12" t="s">
        <v>20</v>
      </c>
      <c r="C4" s="12" t="s">
        <v>18</v>
      </c>
      <c r="D4" s="12" t="s">
        <v>32</v>
      </c>
      <c r="E4" s="12" t="s">
        <v>35</v>
      </c>
    </row>
    <row r="5" spans="1:5" ht="25.5" customHeight="1">
      <c r="A5" s="11">
        <v>1</v>
      </c>
      <c r="B5" s="2" t="s">
        <v>21</v>
      </c>
      <c r="C5" s="13">
        <f>'JAN''13-A'!D5</f>
        <v>930</v>
      </c>
      <c r="D5" s="11">
        <v>90</v>
      </c>
      <c r="E5" s="10">
        <f t="shared" ref="E5:E11" si="0">D5/C5*100</f>
        <v>9.67741935483871</v>
      </c>
    </row>
    <row r="6" spans="1:5" ht="25.5" customHeight="1">
      <c r="A6" s="11">
        <v>2</v>
      </c>
      <c r="B6" s="4" t="s">
        <v>0</v>
      </c>
      <c r="C6" s="13">
        <f>'JAN''13-A'!D6</f>
        <v>655</v>
      </c>
      <c r="D6" s="11">
        <v>83</v>
      </c>
      <c r="E6" s="10">
        <f t="shared" si="0"/>
        <v>12.67175572519084</v>
      </c>
    </row>
    <row r="7" spans="1:5" ht="25.5" customHeight="1">
      <c r="A7" s="11">
        <v>3</v>
      </c>
      <c r="B7" s="2" t="s">
        <v>22</v>
      </c>
      <c r="C7" s="13">
        <f>'JAN''13-A'!D7</f>
        <v>823</v>
      </c>
      <c r="D7" s="11">
        <v>85</v>
      </c>
      <c r="E7" s="10">
        <f t="shared" si="0"/>
        <v>10.328068043742405</v>
      </c>
    </row>
    <row r="8" spans="1:5" ht="25.5" customHeight="1">
      <c r="A8" s="11">
        <v>4</v>
      </c>
      <c r="B8" s="2" t="s">
        <v>23</v>
      </c>
      <c r="C8" s="13">
        <f>'JAN''13-A'!D8</f>
        <v>620</v>
      </c>
      <c r="D8" s="11">
        <v>125</v>
      </c>
      <c r="E8" s="10">
        <f t="shared" si="0"/>
        <v>20.161290322580644</v>
      </c>
    </row>
    <row r="9" spans="1:5" ht="25.5" customHeight="1">
      <c r="A9" s="11">
        <v>5</v>
      </c>
      <c r="B9" s="2" t="s">
        <v>24</v>
      </c>
      <c r="C9" s="13">
        <f>'JAN''13-A'!D9</f>
        <v>936</v>
      </c>
      <c r="D9" s="11">
        <v>936</v>
      </c>
      <c r="E9" s="10">
        <f t="shared" si="0"/>
        <v>100</v>
      </c>
    </row>
    <row r="10" spans="1:5" ht="25.5" customHeight="1">
      <c r="A10" s="11">
        <v>6</v>
      </c>
      <c r="B10" s="4" t="s">
        <v>1</v>
      </c>
      <c r="C10" s="13">
        <f>'JAN''13-A'!D10</f>
        <v>852</v>
      </c>
      <c r="D10" s="11">
        <v>564</v>
      </c>
      <c r="E10" s="10">
        <f t="shared" si="0"/>
        <v>66.197183098591552</v>
      </c>
    </row>
    <row r="11" spans="1:5" ht="25.5" customHeight="1">
      <c r="A11" s="11">
        <v>7</v>
      </c>
      <c r="B11" s="4" t="s">
        <v>2</v>
      </c>
      <c r="C11" s="13">
        <f>'JAN''13-A'!D11</f>
        <v>926</v>
      </c>
      <c r="D11" s="11">
        <v>444</v>
      </c>
      <c r="E11" s="10">
        <f t="shared" si="0"/>
        <v>47.948164146868251</v>
      </c>
    </row>
    <row r="12" spans="1:5" ht="25.5" customHeight="1">
      <c r="A12" s="11">
        <v>8</v>
      </c>
      <c r="B12" s="4" t="s">
        <v>3</v>
      </c>
      <c r="C12" s="13">
        <f>'JAN''13-A'!D12</f>
        <v>804</v>
      </c>
      <c r="D12" s="11">
        <v>272</v>
      </c>
      <c r="E12" s="10">
        <f t="shared" ref="E12:E27" si="1">D12/C12*100</f>
        <v>33.830845771144283</v>
      </c>
    </row>
    <row r="13" spans="1:5" ht="25.5" customHeight="1">
      <c r="A13" s="11">
        <v>9</v>
      </c>
      <c r="B13" s="2" t="s">
        <v>4</v>
      </c>
      <c r="C13" s="13">
        <f>'JAN''13-A'!D13</f>
        <v>727</v>
      </c>
      <c r="D13" s="11">
        <v>46</v>
      </c>
      <c r="E13" s="10">
        <f t="shared" si="1"/>
        <v>6.3273727647867952</v>
      </c>
    </row>
    <row r="14" spans="1:5" ht="25.5" customHeight="1">
      <c r="A14" s="11">
        <v>10</v>
      </c>
      <c r="B14" s="2" t="s">
        <v>36</v>
      </c>
      <c r="C14" s="13">
        <f>'JAN''13-A'!D14</f>
        <v>1239</v>
      </c>
      <c r="D14" s="11">
        <v>647</v>
      </c>
      <c r="E14" s="10">
        <f t="shared" si="1"/>
        <v>52.219531880548828</v>
      </c>
    </row>
    <row r="15" spans="1:5" ht="25.5" customHeight="1">
      <c r="A15" s="11">
        <v>11</v>
      </c>
      <c r="B15" s="4" t="s">
        <v>5</v>
      </c>
      <c r="C15" s="13">
        <f>'JAN''13-A'!D15</f>
        <v>753</v>
      </c>
      <c r="D15" s="11">
        <v>170</v>
      </c>
      <c r="E15" s="10">
        <f t="shared" si="1"/>
        <v>22.576361221779546</v>
      </c>
    </row>
    <row r="16" spans="1:5" ht="25.5" customHeight="1">
      <c r="A16" s="11">
        <v>12</v>
      </c>
      <c r="B16" s="4" t="s">
        <v>6</v>
      </c>
      <c r="C16" s="13">
        <f>'JAN''13-A'!D16</f>
        <v>1049</v>
      </c>
      <c r="D16" s="11">
        <v>182</v>
      </c>
      <c r="E16" s="10">
        <f t="shared" si="1"/>
        <v>17.349857006673023</v>
      </c>
    </row>
    <row r="17" spans="1:5" ht="25.5" customHeight="1">
      <c r="A17" s="11">
        <v>13</v>
      </c>
      <c r="B17" s="4" t="s">
        <v>7</v>
      </c>
      <c r="C17" s="13">
        <f>'JAN''13-A'!D17</f>
        <v>453</v>
      </c>
      <c r="D17" s="11">
        <v>501</v>
      </c>
      <c r="E17" s="10">
        <f t="shared" si="1"/>
        <v>110.59602649006624</v>
      </c>
    </row>
    <row r="18" spans="1:5" ht="25.5" customHeight="1">
      <c r="A18" s="11">
        <v>14</v>
      </c>
      <c r="B18" s="4" t="s">
        <v>8</v>
      </c>
      <c r="C18" s="13">
        <f>'JAN''13-A'!D18</f>
        <v>1121</v>
      </c>
      <c r="D18" s="11">
        <v>14</v>
      </c>
      <c r="E18" s="10">
        <f t="shared" si="1"/>
        <v>1.2488849241748439</v>
      </c>
    </row>
    <row r="19" spans="1:5" ht="25.5" customHeight="1">
      <c r="A19" s="11">
        <v>15</v>
      </c>
      <c r="B19" s="4" t="s">
        <v>9</v>
      </c>
      <c r="C19" s="13">
        <f>'JAN''13-A'!D19</f>
        <v>728</v>
      </c>
      <c r="D19" s="11">
        <v>62</v>
      </c>
      <c r="E19" s="10">
        <f t="shared" si="1"/>
        <v>8.5164835164835164</v>
      </c>
    </row>
    <row r="20" spans="1:5" ht="25.5" customHeight="1">
      <c r="A20" s="11">
        <v>16</v>
      </c>
      <c r="B20" s="4" t="s">
        <v>10</v>
      </c>
      <c r="C20" s="13">
        <f>'JAN''13-A'!D20</f>
        <v>979</v>
      </c>
      <c r="D20" s="11">
        <v>348</v>
      </c>
      <c r="E20" s="10">
        <f t="shared" si="1"/>
        <v>35.5464759959142</v>
      </c>
    </row>
    <row r="21" spans="1:5" ht="25.5" customHeight="1">
      <c r="A21" s="11">
        <v>17</v>
      </c>
      <c r="B21" s="4" t="s">
        <v>11</v>
      </c>
      <c r="C21" s="13">
        <f>'JAN''13-A'!D21</f>
        <v>558</v>
      </c>
      <c r="D21" s="11">
        <v>66</v>
      </c>
      <c r="E21" s="10">
        <f t="shared" si="1"/>
        <v>11.827956989247312</v>
      </c>
    </row>
    <row r="22" spans="1:5" ht="25.5" customHeight="1">
      <c r="A22" s="11">
        <v>18</v>
      </c>
      <c r="B22" s="2" t="s">
        <v>12</v>
      </c>
      <c r="C22" s="13">
        <f>'JAN''13-A'!D22</f>
        <v>1198</v>
      </c>
      <c r="D22" s="11">
        <v>427</v>
      </c>
      <c r="E22" s="10">
        <f t="shared" si="1"/>
        <v>35.642737896494161</v>
      </c>
    </row>
    <row r="23" spans="1:5" ht="25.5" customHeight="1">
      <c r="A23" s="11">
        <v>19</v>
      </c>
      <c r="B23" s="2" t="s">
        <v>25</v>
      </c>
      <c r="C23" s="13">
        <f>'JAN''13-A'!D23</f>
        <v>984</v>
      </c>
      <c r="D23" s="11">
        <v>159</v>
      </c>
      <c r="E23" s="10">
        <f t="shared" si="1"/>
        <v>16.158536585365855</v>
      </c>
    </row>
    <row r="24" spans="1:5" ht="25.5" customHeight="1">
      <c r="A24" s="11">
        <v>20</v>
      </c>
      <c r="B24" s="4" t="s">
        <v>13</v>
      </c>
      <c r="C24" s="13">
        <f>'JAN''13-A'!D24</f>
        <v>933</v>
      </c>
      <c r="D24" s="11">
        <v>171</v>
      </c>
      <c r="E24" s="10">
        <f t="shared" si="1"/>
        <v>18.327974276527332</v>
      </c>
    </row>
    <row r="25" spans="1:5" ht="25.5" customHeight="1">
      <c r="A25" s="11">
        <v>21</v>
      </c>
      <c r="B25" s="2" t="s">
        <v>14</v>
      </c>
      <c r="C25" s="13">
        <f>'JAN''13-A'!D25</f>
        <v>1100</v>
      </c>
      <c r="D25" s="11">
        <v>319</v>
      </c>
      <c r="E25" s="10">
        <f t="shared" si="1"/>
        <v>28.999999999999996</v>
      </c>
    </row>
    <row r="26" spans="1:5" ht="25.5" customHeight="1">
      <c r="A26" s="11">
        <v>22</v>
      </c>
      <c r="B26" s="4" t="s">
        <v>15</v>
      </c>
      <c r="C26" s="13">
        <f>'JAN''13-A'!D26</f>
        <v>1033</v>
      </c>
      <c r="D26" s="11">
        <v>249</v>
      </c>
      <c r="E26" s="10">
        <f t="shared" si="1"/>
        <v>24.10454985479187</v>
      </c>
    </row>
    <row r="27" spans="1:5" ht="25.5" customHeight="1">
      <c r="A27" s="11"/>
      <c r="B27" s="2" t="s">
        <v>16</v>
      </c>
      <c r="C27" s="11">
        <f>SUM(C5:C26)</f>
        <v>19401</v>
      </c>
      <c r="D27" s="11">
        <f>SUM(D5:D26)</f>
        <v>5960</v>
      </c>
      <c r="E27" s="10">
        <f t="shared" si="1"/>
        <v>30.720065975980621</v>
      </c>
    </row>
    <row r="28" spans="1:5">
      <c r="A28" s="5"/>
      <c r="B28" s="1"/>
      <c r="C28" s="5"/>
      <c r="D28" s="1"/>
      <c r="E28" s="1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topLeftCell="A4" workbookViewId="0">
      <selection activeCell="G28" sqref="G28"/>
    </sheetView>
  </sheetViews>
  <sheetFormatPr defaultColWidth="9.140625" defaultRowHeight="15"/>
  <cols>
    <col min="1" max="1" width="6.85546875" style="14" customWidth="1"/>
    <col min="2" max="2" width="17" style="14" bestFit="1" customWidth="1"/>
    <col min="3" max="3" width="15.5703125" style="17" bestFit="1" customWidth="1"/>
    <col min="4" max="4" width="14.28515625" style="17" bestFit="1" customWidth="1"/>
    <col min="5" max="5" width="12.7109375" style="17" bestFit="1" customWidth="1"/>
    <col min="6" max="6" width="14.7109375" style="17" bestFit="1" customWidth="1"/>
    <col min="7" max="7" width="14" style="17" bestFit="1" customWidth="1"/>
    <col min="8" max="8" width="12.42578125" style="17" bestFit="1" customWidth="1"/>
    <col min="9" max="9" width="15" style="17" bestFit="1" customWidth="1"/>
    <col min="10" max="10" width="17.140625" style="14" customWidth="1"/>
    <col min="11" max="11" width="12.7109375" style="14" bestFit="1" customWidth="1"/>
    <col min="12" max="12" width="14.140625" style="14" customWidth="1"/>
    <col min="13" max="16384" width="9.140625" style="14"/>
  </cols>
  <sheetData>
    <row r="1" spans="1:12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7.25" customHeight="1">
      <c r="A2" s="41" t="s">
        <v>47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9.5" customHeight="1">
      <c r="A3" s="43" t="s">
        <v>55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60">
      <c r="A4" s="18" t="s">
        <v>19</v>
      </c>
      <c r="B4" s="19" t="s">
        <v>20</v>
      </c>
      <c r="C4" s="19" t="s">
        <v>26</v>
      </c>
      <c r="D4" s="19" t="s">
        <v>39</v>
      </c>
      <c r="E4" s="19" t="s">
        <v>42</v>
      </c>
      <c r="F4" s="19" t="s">
        <v>43</v>
      </c>
      <c r="G4" s="19" t="s">
        <v>40</v>
      </c>
      <c r="H4" s="19" t="s">
        <v>42</v>
      </c>
      <c r="I4" s="19" t="s">
        <v>44</v>
      </c>
      <c r="J4" s="19" t="s">
        <v>46</v>
      </c>
      <c r="K4" s="19" t="s">
        <v>41</v>
      </c>
      <c r="L4" s="19" t="s">
        <v>45</v>
      </c>
    </row>
    <row r="5" spans="1:12" ht="22.5" customHeight="1">
      <c r="A5" s="11">
        <v>1</v>
      </c>
      <c r="B5" s="2" t="s">
        <v>21</v>
      </c>
      <c r="C5" s="8">
        <v>1094</v>
      </c>
      <c r="D5" s="8">
        <v>1086</v>
      </c>
      <c r="E5" s="10">
        <f>D5/C5*100</f>
        <v>99.268738574040214</v>
      </c>
      <c r="F5" s="10">
        <v>6.8139963167587485</v>
      </c>
      <c r="G5" s="11">
        <v>1031</v>
      </c>
      <c r="H5" s="10">
        <f>G5/C5*100</f>
        <v>94.241316270566728</v>
      </c>
      <c r="I5" s="10">
        <v>12.609117361784675</v>
      </c>
      <c r="J5" s="11">
        <v>930</v>
      </c>
      <c r="K5" s="10">
        <f t="shared" ref="K5:K27" si="0">J5/C5*100</f>
        <v>85.009140767824505</v>
      </c>
      <c r="L5" s="10">
        <f t="shared" ref="L5:L27" si="1">K5/J5*100</f>
        <v>9.1407678244972583</v>
      </c>
    </row>
    <row r="6" spans="1:12" ht="19.5" customHeight="1">
      <c r="A6" s="11">
        <v>2</v>
      </c>
      <c r="B6" s="4" t="s">
        <v>0</v>
      </c>
      <c r="C6" s="9">
        <v>824</v>
      </c>
      <c r="D6" s="8">
        <v>520</v>
      </c>
      <c r="E6" s="10">
        <f t="shared" ref="E6:E27" si="2">D6/C6*100</f>
        <v>63.10679611650486</v>
      </c>
      <c r="F6" s="10">
        <v>2.8846153846153846</v>
      </c>
      <c r="G6" s="11">
        <v>653</v>
      </c>
      <c r="H6" s="10">
        <f t="shared" ref="H6:H27" si="3">G6/C6*100</f>
        <v>79.247572815533985</v>
      </c>
      <c r="I6" s="10">
        <v>17.764165390505362</v>
      </c>
      <c r="J6" s="11">
        <v>655</v>
      </c>
      <c r="K6" s="10">
        <f t="shared" si="0"/>
        <v>79.490291262135926</v>
      </c>
      <c r="L6" s="10">
        <f t="shared" si="1"/>
        <v>12.135922330097088</v>
      </c>
    </row>
    <row r="7" spans="1:12" ht="22.5" customHeight="1">
      <c r="A7" s="11">
        <v>3</v>
      </c>
      <c r="B7" s="2" t="s">
        <v>22</v>
      </c>
      <c r="C7" s="8">
        <v>942</v>
      </c>
      <c r="D7" s="8">
        <v>872</v>
      </c>
      <c r="E7" s="10">
        <f t="shared" si="2"/>
        <v>92.569002123142255</v>
      </c>
      <c r="F7" s="10">
        <v>15.940366972477063</v>
      </c>
      <c r="G7" s="11">
        <v>858</v>
      </c>
      <c r="H7" s="10">
        <f t="shared" si="3"/>
        <v>91.082802547770697</v>
      </c>
      <c r="I7" s="10">
        <v>10.256410256410255</v>
      </c>
      <c r="J7" s="11">
        <v>823</v>
      </c>
      <c r="K7" s="10">
        <f t="shared" si="0"/>
        <v>87.367303609341832</v>
      </c>
      <c r="L7" s="10">
        <f t="shared" si="1"/>
        <v>10.615711252653929</v>
      </c>
    </row>
    <row r="8" spans="1:12" ht="20.25" customHeight="1">
      <c r="A8" s="11">
        <v>4</v>
      </c>
      <c r="B8" s="2" t="s">
        <v>23</v>
      </c>
      <c r="C8" s="8">
        <v>1047</v>
      </c>
      <c r="D8" s="8">
        <v>387</v>
      </c>
      <c r="E8" s="10">
        <f t="shared" si="2"/>
        <v>36.96275071633238</v>
      </c>
      <c r="F8" s="10">
        <v>22.480620155038761</v>
      </c>
      <c r="G8" s="11">
        <v>655</v>
      </c>
      <c r="H8" s="10">
        <f t="shared" si="3"/>
        <v>62.559694364851957</v>
      </c>
      <c r="I8" s="10">
        <v>22.290076335877863</v>
      </c>
      <c r="J8" s="11">
        <v>620</v>
      </c>
      <c r="K8" s="10">
        <f t="shared" si="0"/>
        <v>59.216809933142315</v>
      </c>
      <c r="L8" s="10">
        <f t="shared" si="1"/>
        <v>9.5510983763132771</v>
      </c>
    </row>
    <row r="9" spans="1:12" ht="22.5" customHeight="1">
      <c r="A9" s="11">
        <v>5</v>
      </c>
      <c r="B9" s="2" t="s">
        <v>24</v>
      </c>
      <c r="C9" s="8">
        <v>1141</v>
      </c>
      <c r="D9" s="8">
        <v>1131</v>
      </c>
      <c r="E9" s="10">
        <f t="shared" si="2"/>
        <v>99.123575810692373</v>
      </c>
      <c r="F9" s="10">
        <v>98.938992042440319</v>
      </c>
      <c r="G9" s="11">
        <v>979</v>
      </c>
      <c r="H9" s="10">
        <f t="shared" si="3"/>
        <v>85.801928133216478</v>
      </c>
      <c r="I9" s="10">
        <v>98.263534218590394</v>
      </c>
      <c r="J9" s="11">
        <v>936</v>
      </c>
      <c r="K9" s="10">
        <f t="shared" si="0"/>
        <v>82.033304119193701</v>
      </c>
      <c r="L9" s="10">
        <f t="shared" si="1"/>
        <v>8.7642418930762496</v>
      </c>
    </row>
    <row r="10" spans="1:12" ht="24" customHeight="1">
      <c r="A10" s="11">
        <v>6</v>
      </c>
      <c r="B10" s="4" t="s">
        <v>1</v>
      </c>
      <c r="C10" s="9">
        <v>1058</v>
      </c>
      <c r="D10" s="8">
        <v>1019</v>
      </c>
      <c r="E10" s="10">
        <f t="shared" si="2"/>
        <v>96.313799621928169</v>
      </c>
      <c r="F10" s="10">
        <v>60.255152109911677</v>
      </c>
      <c r="G10" s="11">
        <v>886</v>
      </c>
      <c r="H10" s="10">
        <f t="shared" si="3"/>
        <v>83.742911153119096</v>
      </c>
      <c r="I10" s="10">
        <v>73.02483069977427</v>
      </c>
      <c r="J10" s="11">
        <v>852</v>
      </c>
      <c r="K10" s="10">
        <f t="shared" si="0"/>
        <v>80.529300567107754</v>
      </c>
      <c r="L10" s="10">
        <f t="shared" si="1"/>
        <v>9.4517958412098295</v>
      </c>
    </row>
    <row r="11" spans="1:12" ht="18.75" customHeight="1">
      <c r="A11" s="11">
        <v>7</v>
      </c>
      <c r="B11" s="4" t="s">
        <v>2</v>
      </c>
      <c r="C11" s="9">
        <v>1224</v>
      </c>
      <c r="D11" s="8">
        <v>1141</v>
      </c>
      <c r="E11" s="10">
        <f t="shared" si="2"/>
        <v>93.218954248366018</v>
      </c>
      <c r="F11" s="10">
        <v>59.509202453987733</v>
      </c>
      <c r="G11" s="11">
        <v>1071</v>
      </c>
      <c r="H11" s="10">
        <f t="shared" si="3"/>
        <v>87.5</v>
      </c>
      <c r="I11" s="10">
        <v>55.742296918767508</v>
      </c>
      <c r="J11" s="11">
        <v>926</v>
      </c>
      <c r="K11" s="10">
        <f t="shared" si="0"/>
        <v>75.653594771241828</v>
      </c>
      <c r="L11" s="10">
        <f t="shared" si="1"/>
        <v>8.1699346405228752</v>
      </c>
    </row>
    <row r="12" spans="1:12" ht="22.5" customHeight="1">
      <c r="A12" s="11">
        <v>8</v>
      </c>
      <c r="B12" s="4" t="s">
        <v>3</v>
      </c>
      <c r="C12" s="9">
        <v>964</v>
      </c>
      <c r="D12" s="8">
        <v>958</v>
      </c>
      <c r="E12" s="10">
        <f t="shared" si="2"/>
        <v>99.37759336099586</v>
      </c>
      <c r="F12" s="10">
        <v>52.922755741127347</v>
      </c>
      <c r="G12" s="11">
        <v>928</v>
      </c>
      <c r="H12" s="10">
        <f t="shared" si="3"/>
        <v>96.265560165975103</v>
      </c>
      <c r="I12" s="10">
        <v>47.09051724137931</v>
      </c>
      <c r="J12" s="11">
        <v>804</v>
      </c>
      <c r="K12" s="10">
        <f t="shared" si="0"/>
        <v>83.402489626556019</v>
      </c>
      <c r="L12" s="10">
        <f t="shared" si="1"/>
        <v>10.37344398340249</v>
      </c>
    </row>
    <row r="13" spans="1:12" ht="21" customHeight="1">
      <c r="A13" s="11">
        <v>9</v>
      </c>
      <c r="B13" s="2" t="s">
        <v>4</v>
      </c>
      <c r="C13" s="8">
        <v>959</v>
      </c>
      <c r="D13" s="8">
        <v>684</v>
      </c>
      <c r="E13" s="10">
        <f t="shared" si="2"/>
        <v>71.324296141814386</v>
      </c>
      <c r="F13" s="10">
        <v>12.573099415204677</v>
      </c>
      <c r="G13" s="11">
        <v>690</v>
      </c>
      <c r="H13" s="10">
        <f t="shared" si="3"/>
        <v>71.949947862356623</v>
      </c>
      <c r="I13" s="10">
        <v>7.1014492753623193</v>
      </c>
      <c r="J13" s="11">
        <v>727</v>
      </c>
      <c r="K13" s="10">
        <f t="shared" si="0"/>
        <v>75.808133472367047</v>
      </c>
      <c r="L13" s="10">
        <f t="shared" si="1"/>
        <v>10.427528675703858</v>
      </c>
    </row>
    <row r="14" spans="1:12" ht="22.5" customHeight="1">
      <c r="A14" s="11">
        <v>10</v>
      </c>
      <c r="B14" s="2" t="s">
        <v>36</v>
      </c>
      <c r="C14" s="8">
        <v>1182</v>
      </c>
      <c r="D14" s="8">
        <v>1152</v>
      </c>
      <c r="E14" s="10">
        <f t="shared" si="2"/>
        <v>97.46192893401016</v>
      </c>
      <c r="F14" s="10">
        <v>9.0277777777777768</v>
      </c>
      <c r="G14" s="11">
        <v>1164</v>
      </c>
      <c r="H14" s="10">
        <f t="shared" si="3"/>
        <v>98.477157360406082</v>
      </c>
      <c r="I14" s="10">
        <v>33.24742268041237</v>
      </c>
      <c r="J14" s="11">
        <v>1239</v>
      </c>
      <c r="K14" s="10">
        <f t="shared" si="0"/>
        <v>104.82233502538072</v>
      </c>
      <c r="L14" s="10">
        <f t="shared" si="1"/>
        <v>8.4602368866328277</v>
      </c>
    </row>
    <row r="15" spans="1:12" ht="19.5" customHeight="1">
      <c r="A15" s="11">
        <v>11</v>
      </c>
      <c r="B15" s="4" t="s">
        <v>5</v>
      </c>
      <c r="C15" s="9">
        <v>1053</v>
      </c>
      <c r="D15" s="8">
        <v>814</v>
      </c>
      <c r="E15" s="10">
        <f t="shared" si="2"/>
        <v>77.302943969610638</v>
      </c>
      <c r="F15" s="10">
        <v>123.21867321867322</v>
      </c>
      <c r="G15" s="11">
        <v>848</v>
      </c>
      <c r="H15" s="10">
        <f t="shared" si="3"/>
        <v>80.5318138651472</v>
      </c>
      <c r="I15" s="10">
        <v>35.141509433962263</v>
      </c>
      <c r="J15" s="11">
        <v>753</v>
      </c>
      <c r="K15" s="10">
        <f t="shared" si="0"/>
        <v>71.509971509971521</v>
      </c>
      <c r="L15" s="10">
        <f t="shared" si="1"/>
        <v>9.4966761633428316</v>
      </c>
    </row>
    <row r="16" spans="1:12" ht="22.5" customHeight="1">
      <c r="A16" s="11">
        <v>12</v>
      </c>
      <c r="B16" s="4" t="s">
        <v>6</v>
      </c>
      <c r="C16" s="9">
        <v>1086</v>
      </c>
      <c r="D16" s="8">
        <v>1032</v>
      </c>
      <c r="E16" s="10">
        <f t="shared" si="2"/>
        <v>95.027624309392266</v>
      </c>
      <c r="F16" s="10">
        <v>23.740310077519382</v>
      </c>
      <c r="G16" s="11">
        <v>1026</v>
      </c>
      <c r="H16" s="10">
        <f t="shared" si="3"/>
        <v>94.475138121546962</v>
      </c>
      <c r="I16" s="10">
        <v>20.2729044834308</v>
      </c>
      <c r="J16" s="11">
        <v>1049</v>
      </c>
      <c r="K16" s="10">
        <f t="shared" si="0"/>
        <v>96.593001841620634</v>
      </c>
      <c r="L16" s="10">
        <f t="shared" si="1"/>
        <v>9.2081031307550649</v>
      </c>
    </row>
    <row r="17" spans="1:12" ht="22.5" customHeight="1">
      <c r="A17" s="11">
        <v>13</v>
      </c>
      <c r="B17" s="4" t="s">
        <v>7</v>
      </c>
      <c r="C17" s="9">
        <v>1071</v>
      </c>
      <c r="D17" s="8">
        <v>928</v>
      </c>
      <c r="E17" s="10">
        <f t="shared" si="2"/>
        <v>86.647992530345476</v>
      </c>
      <c r="F17" s="10">
        <v>55.818965517241381</v>
      </c>
      <c r="G17" s="11">
        <v>985</v>
      </c>
      <c r="H17" s="10">
        <f t="shared" si="3"/>
        <v>91.970121381886088</v>
      </c>
      <c r="I17" s="10">
        <v>52.284263959390863</v>
      </c>
      <c r="J17" s="11">
        <v>453</v>
      </c>
      <c r="K17" s="10">
        <f t="shared" si="0"/>
        <v>42.296918767507002</v>
      </c>
      <c r="L17" s="10">
        <f t="shared" si="1"/>
        <v>9.3370681605975729</v>
      </c>
    </row>
    <row r="18" spans="1:12" ht="22.5" customHeight="1">
      <c r="A18" s="11">
        <v>14</v>
      </c>
      <c r="B18" s="4" t="s">
        <v>8</v>
      </c>
      <c r="C18" s="9">
        <v>1569</v>
      </c>
      <c r="D18" s="8">
        <v>1219</v>
      </c>
      <c r="E18" s="10">
        <f t="shared" si="2"/>
        <v>77.692797960484384</v>
      </c>
      <c r="F18" s="10">
        <v>8.0393765381460209</v>
      </c>
      <c r="G18" s="11">
        <v>1022</v>
      </c>
      <c r="H18" s="10">
        <f t="shared" si="3"/>
        <v>65.1370299553856</v>
      </c>
      <c r="I18" s="10">
        <v>2.8375733855185907</v>
      </c>
      <c r="J18" s="11">
        <v>1121</v>
      </c>
      <c r="K18" s="10">
        <f t="shared" si="0"/>
        <v>71.446781389420011</v>
      </c>
      <c r="L18" s="10">
        <f t="shared" si="1"/>
        <v>6.3734862970044617</v>
      </c>
    </row>
    <row r="19" spans="1:12" ht="19.5" customHeight="1">
      <c r="A19" s="11">
        <v>15</v>
      </c>
      <c r="B19" s="4" t="s">
        <v>9</v>
      </c>
      <c r="C19" s="9">
        <v>842</v>
      </c>
      <c r="D19" s="8">
        <v>878</v>
      </c>
      <c r="E19" s="10">
        <f t="shared" si="2"/>
        <v>104.27553444180522</v>
      </c>
      <c r="F19" s="10">
        <v>8.8838268792710693</v>
      </c>
      <c r="G19" s="11">
        <v>815</v>
      </c>
      <c r="H19" s="10">
        <f t="shared" si="3"/>
        <v>96.793349168646074</v>
      </c>
      <c r="I19" s="10">
        <v>8.0981595092024552</v>
      </c>
      <c r="J19" s="11">
        <v>728</v>
      </c>
      <c r="K19" s="10">
        <f t="shared" si="0"/>
        <v>86.460807600950119</v>
      </c>
      <c r="L19" s="10">
        <f t="shared" si="1"/>
        <v>11.876484560570072</v>
      </c>
    </row>
    <row r="20" spans="1:12" ht="18.75" customHeight="1">
      <c r="A20" s="11">
        <v>16</v>
      </c>
      <c r="B20" s="4" t="s">
        <v>10</v>
      </c>
      <c r="C20" s="9">
        <v>923</v>
      </c>
      <c r="D20" s="8">
        <v>1056</v>
      </c>
      <c r="E20" s="10">
        <f t="shared" si="2"/>
        <v>114.40953412784398</v>
      </c>
      <c r="F20" s="10">
        <v>7.7651515151515156</v>
      </c>
      <c r="G20" s="11">
        <v>891</v>
      </c>
      <c r="H20" s="10">
        <f t="shared" si="3"/>
        <v>96.53304442036837</v>
      </c>
      <c r="I20" s="10">
        <v>24.130190796857466</v>
      </c>
      <c r="J20" s="11">
        <v>979</v>
      </c>
      <c r="K20" s="10">
        <f t="shared" si="0"/>
        <v>106.06717226435536</v>
      </c>
      <c r="L20" s="10">
        <f t="shared" si="1"/>
        <v>10.834236186348862</v>
      </c>
    </row>
    <row r="21" spans="1:12" ht="17.25" customHeight="1">
      <c r="A21" s="11">
        <v>17</v>
      </c>
      <c r="B21" s="4" t="s">
        <v>11</v>
      </c>
      <c r="C21" s="9">
        <v>628</v>
      </c>
      <c r="D21" s="8">
        <v>673</v>
      </c>
      <c r="E21" s="10">
        <f t="shared" si="2"/>
        <v>107.16560509554141</v>
      </c>
      <c r="F21" s="10">
        <v>8.3209509658246645</v>
      </c>
      <c r="G21" s="11">
        <v>580</v>
      </c>
      <c r="H21" s="10">
        <f t="shared" si="3"/>
        <v>92.356687898089177</v>
      </c>
      <c r="I21" s="10">
        <v>5.6896551724137936</v>
      </c>
      <c r="J21" s="11">
        <v>558</v>
      </c>
      <c r="K21" s="10">
        <f t="shared" si="0"/>
        <v>88.853503184713375</v>
      </c>
      <c r="L21" s="10">
        <f t="shared" si="1"/>
        <v>15.923566878980891</v>
      </c>
    </row>
    <row r="22" spans="1:12" ht="22.5" customHeight="1">
      <c r="A22" s="11">
        <v>18</v>
      </c>
      <c r="B22" s="2" t="s">
        <v>12</v>
      </c>
      <c r="C22" s="8">
        <v>1338</v>
      </c>
      <c r="D22" s="8">
        <v>1295</v>
      </c>
      <c r="E22" s="10">
        <f t="shared" si="2"/>
        <v>96.786248131539608</v>
      </c>
      <c r="F22" s="10">
        <v>2.9343629343629343</v>
      </c>
      <c r="G22" s="11">
        <v>1270</v>
      </c>
      <c r="H22" s="10">
        <f t="shared" si="3"/>
        <v>94.917787742899847</v>
      </c>
      <c r="I22" s="10">
        <v>37.322834645669289</v>
      </c>
      <c r="J22" s="11">
        <v>1198</v>
      </c>
      <c r="K22" s="10">
        <f t="shared" si="0"/>
        <v>89.536621823617338</v>
      </c>
      <c r="L22" s="10">
        <f t="shared" si="1"/>
        <v>7.4738415545590433</v>
      </c>
    </row>
    <row r="23" spans="1:12" ht="22.5" customHeight="1">
      <c r="A23" s="11">
        <v>19</v>
      </c>
      <c r="B23" s="2" t="s">
        <v>25</v>
      </c>
      <c r="C23" s="8">
        <v>1020</v>
      </c>
      <c r="D23" s="8">
        <v>931</v>
      </c>
      <c r="E23" s="10">
        <f t="shared" si="2"/>
        <v>91.274509803921561</v>
      </c>
      <c r="F23" s="10">
        <v>29.215896885069821</v>
      </c>
      <c r="G23" s="11">
        <v>923</v>
      </c>
      <c r="H23" s="10">
        <f t="shared" si="3"/>
        <v>90.490196078431367</v>
      </c>
      <c r="I23" s="10">
        <v>19.718309859154928</v>
      </c>
      <c r="J23" s="11">
        <v>984</v>
      </c>
      <c r="K23" s="10">
        <f t="shared" si="0"/>
        <v>96.470588235294116</v>
      </c>
      <c r="L23" s="10">
        <f t="shared" si="1"/>
        <v>9.8039215686274517</v>
      </c>
    </row>
    <row r="24" spans="1:12" ht="22.5" customHeight="1">
      <c r="A24" s="11">
        <v>20</v>
      </c>
      <c r="B24" s="4" t="s">
        <v>13</v>
      </c>
      <c r="C24" s="9">
        <v>938</v>
      </c>
      <c r="D24" s="8">
        <v>915</v>
      </c>
      <c r="E24" s="10">
        <f t="shared" si="2"/>
        <v>97.54797441364606</v>
      </c>
      <c r="F24" s="10">
        <v>15.519125683060109</v>
      </c>
      <c r="G24" s="11">
        <v>920</v>
      </c>
      <c r="H24" s="10">
        <f t="shared" si="3"/>
        <v>98.081023454157773</v>
      </c>
      <c r="I24" s="10">
        <v>12.608695652173912</v>
      </c>
      <c r="J24" s="11">
        <v>933</v>
      </c>
      <c r="K24" s="10">
        <f t="shared" si="0"/>
        <v>99.466950959488273</v>
      </c>
      <c r="L24" s="10">
        <f t="shared" si="1"/>
        <v>10.660980810234541</v>
      </c>
    </row>
    <row r="25" spans="1:12" ht="22.5" customHeight="1">
      <c r="A25" s="11">
        <v>21</v>
      </c>
      <c r="B25" s="2" t="s">
        <v>14</v>
      </c>
      <c r="C25" s="8">
        <v>1139</v>
      </c>
      <c r="D25" s="8">
        <v>1021</v>
      </c>
      <c r="E25" s="10">
        <f t="shared" si="2"/>
        <v>89.64003511852502</v>
      </c>
      <c r="F25" s="10">
        <v>33.594515181194907</v>
      </c>
      <c r="G25" s="11">
        <v>1050</v>
      </c>
      <c r="H25" s="10">
        <f t="shared" si="3"/>
        <v>92.186128182616329</v>
      </c>
      <c r="I25" s="10">
        <v>24.952380952380953</v>
      </c>
      <c r="J25" s="11">
        <v>1100</v>
      </c>
      <c r="K25" s="10">
        <f t="shared" si="0"/>
        <v>96.575943810359959</v>
      </c>
      <c r="L25" s="10">
        <f t="shared" si="1"/>
        <v>8.7796312554872689</v>
      </c>
    </row>
    <row r="26" spans="1:12" ht="19.5" customHeight="1">
      <c r="A26" s="11">
        <v>22</v>
      </c>
      <c r="B26" s="4" t="s">
        <v>15</v>
      </c>
      <c r="C26" s="9">
        <v>1237</v>
      </c>
      <c r="D26" s="8">
        <v>1016</v>
      </c>
      <c r="E26" s="10">
        <f t="shared" si="2"/>
        <v>82.134195634599834</v>
      </c>
      <c r="F26" s="10">
        <v>48.622047244094489</v>
      </c>
      <c r="G26" s="11">
        <v>1010</v>
      </c>
      <c r="H26" s="10">
        <f t="shared" si="3"/>
        <v>81.649151172190784</v>
      </c>
      <c r="I26" s="10">
        <v>32.376237623762378</v>
      </c>
      <c r="J26" s="11">
        <v>1033</v>
      </c>
      <c r="K26" s="10">
        <f t="shared" si="0"/>
        <v>83.508488278092159</v>
      </c>
      <c r="L26" s="10">
        <f t="shared" si="1"/>
        <v>8.0840743734842366</v>
      </c>
    </row>
    <row r="27" spans="1:12" ht="18" customHeight="1">
      <c r="A27" s="11"/>
      <c r="B27" s="2" t="s">
        <v>16</v>
      </c>
      <c r="C27" s="11">
        <f>SUM(C5:C26)</f>
        <v>23279</v>
      </c>
      <c r="D27" s="11">
        <f>SUM(D5:D26)</f>
        <v>20728</v>
      </c>
      <c r="E27" s="10">
        <f t="shared" si="2"/>
        <v>89.041625499377119</v>
      </c>
      <c r="F27" s="10">
        <v>32.772095715939791</v>
      </c>
      <c r="G27" s="11">
        <f>SUM(G5:G26)</f>
        <v>20255</v>
      </c>
      <c r="H27" s="10">
        <f t="shared" si="3"/>
        <v>87.009751277975852</v>
      </c>
      <c r="I27" s="10">
        <v>31.024438410269067</v>
      </c>
      <c r="J27" s="11">
        <f>SUM(J5:J26)</f>
        <v>19401</v>
      </c>
      <c r="K27" s="10">
        <f t="shared" si="0"/>
        <v>83.341208814811623</v>
      </c>
      <c r="L27" s="10">
        <f t="shared" si="1"/>
        <v>0.42957171699815283</v>
      </c>
    </row>
    <row r="28" spans="1:12">
      <c r="A28" s="15"/>
      <c r="B28" s="15"/>
      <c r="C28" s="16"/>
      <c r="D28" s="16"/>
      <c r="E28" s="16"/>
      <c r="F28" s="16"/>
      <c r="G28" s="16"/>
      <c r="H28" s="16"/>
      <c r="I28" s="16"/>
      <c r="J28" s="15"/>
      <c r="K28" s="15"/>
    </row>
  </sheetData>
  <mergeCells count="3">
    <mergeCell ref="A1:L1"/>
    <mergeCell ref="A2:L2"/>
    <mergeCell ref="A3:L3"/>
  </mergeCells>
  <printOptions horizontalCentered="1"/>
  <pageMargins left="0.39370078740157483" right="0.19685039370078741" top="0.19685039370078741" bottom="0.19685039370078741" header="0.19685039370078741" footer="0.31496062992125984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1</vt:i4>
      </vt:variant>
    </vt:vector>
  </HeadingPairs>
  <TitlesOfParts>
    <vt:vector size="57" baseType="lpstr">
      <vt:lpstr>Jan'14B (2)</vt:lpstr>
      <vt:lpstr>13-14-A (2)</vt:lpstr>
      <vt:lpstr>DEC B</vt:lpstr>
      <vt:lpstr>DEC A</vt:lpstr>
      <vt:lpstr>NOV-B</vt:lpstr>
      <vt:lpstr>NOVA</vt:lpstr>
      <vt:lpstr>JAN'13-A</vt:lpstr>
      <vt:lpstr>JAN'13 B</vt:lpstr>
      <vt:lpstr>Overall sheet of jan'13</vt:lpstr>
      <vt:lpstr>FEB-A'13</vt:lpstr>
      <vt:lpstr>FEB'13-B</vt:lpstr>
      <vt:lpstr>Mar'13-A</vt:lpstr>
      <vt:lpstr>Mar'13-B</vt:lpstr>
      <vt:lpstr>OctB</vt:lpstr>
      <vt:lpstr>OctA</vt:lpstr>
      <vt:lpstr>SepB </vt:lpstr>
      <vt:lpstr>SepA</vt:lpstr>
      <vt:lpstr>Apr'13-A</vt:lpstr>
      <vt:lpstr>aPR'13 B</vt:lpstr>
      <vt:lpstr>Year 2012-13-A</vt:lpstr>
      <vt:lpstr>YEAR B 12-13</vt:lpstr>
      <vt:lpstr>May'13-A</vt:lpstr>
      <vt:lpstr>May'13-B</vt:lpstr>
      <vt:lpstr>June'13-A</vt:lpstr>
      <vt:lpstr>June'13-B</vt:lpstr>
      <vt:lpstr>jULY'13-A</vt:lpstr>
      <vt:lpstr>July'13-B</vt:lpstr>
      <vt:lpstr>Aug'13A</vt:lpstr>
      <vt:lpstr>AUG'13B</vt:lpstr>
      <vt:lpstr>sep'13-A</vt:lpstr>
      <vt:lpstr>Sep'13-B</vt:lpstr>
      <vt:lpstr>oCT'13-A</vt:lpstr>
      <vt:lpstr>Oct'13-b</vt:lpstr>
      <vt:lpstr>Nov'13-A</vt:lpstr>
      <vt:lpstr>Nov'13-B</vt:lpstr>
      <vt:lpstr>12-13 for 12 months-A</vt:lpstr>
      <vt:lpstr>Apr'12-A</vt:lpstr>
      <vt:lpstr>May'12-A</vt:lpstr>
      <vt:lpstr>June'12-A</vt:lpstr>
      <vt:lpstr>JULY'12-A</vt:lpstr>
      <vt:lpstr>AUG'12-A</vt:lpstr>
      <vt:lpstr>Dec'13-A</vt:lpstr>
      <vt:lpstr>Dec'13B</vt:lpstr>
      <vt:lpstr>Jan'14-A</vt:lpstr>
      <vt:lpstr>Jan'14B</vt:lpstr>
      <vt:lpstr>13-14-A</vt:lpstr>
      <vt:lpstr>13-14-B</vt:lpstr>
      <vt:lpstr>On road Status</vt:lpstr>
      <vt:lpstr>Feb'A14</vt:lpstr>
      <vt:lpstr>Feb'14B</vt:lpstr>
      <vt:lpstr>Apr'14A</vt:lpstr>
      <vt:lpstr>Apr'14 B</vt:lpstr>
      <vt:lpstr>Mar'14A</vt:lpstr>
      <vt:lpstr>Mar'14B</vt:lpstr>
      <vt:lpstr>May'14-A</vt:lpstr>
      <vt:lpstr>May'14-B</vt:lpstr>
      <vt:lpstr>'Overall sheet of jan''13'!Print_Titles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2014-07-25T09:30:49Z</dcterms:modified>
</cp:coreProperties>
</file>